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ltiece/Documents/Patrice's Folder/Financial/"/>
    </mc:Choice>
  </mc:AlternateContent>
  <xr:revisionPtr revIDLastSave="0" documentId="8_{2DBBBA11-A9B1-7C49-A2C6-7B081C0F15C9}" xr6:coauthVersionLast="45" xr6:coauthVersionMax="45" xr10:uidLastSave="{00000000-0000-0000-0000-000000000000}"/>
  <bookViews>
    <workbookView xWindow="2060" yWindow="540" windowWidth="22060" windowHeight="14200" firstSheet="4" activeTab="5" xr2:uid="{00000000-000D-0000-FFFF-FFFF00000000}"/>
  </bookViews>
  <sheets>
    <sheet name="(1)Receipts" sheetId="21" r:id="rId1"/>
    <sheet name="(2)Budget" sheetId="46" r:id="rId2"/>
    <sheet name="(3)Annual Income Comparison" sheetId="4" r:id="rId3"/>
    <sheet name="(3a)Annual Income chart &amp; graph" sheetId="43" r:id="rId4"/>
    <sheet name="(4)Assets" sheetId="5" r:id="rId5"/>
    <sheet name="(5)Special accounts" sheetId="6" r:id="rId6"/>
    <sheet name="(2)Budget 2011 (2)" sheetId="33" state="hidden" r:id="rId7"/>
  </sheets>
  <externalReferences>
    <externalReference r:id="rId8"/>
  </externalReferenc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5" i="5" l="1"/>
  <c r="Q41" i="46"/>
  <c r="O40" i="46"/>
  <c r="O35" i="46"/>
  <c r="P35" i="46" s="1"/>
  <c r="E21" i="21"/>
  <c r="E24" i="21" s="1"/>
  <c r="E39" i="21" l="1"/>
  <c r="H19" i="6"/>
  <c r="M35" i="4"/>
  <c r="M18" i="4"/>
  <c r="M37" i="4" l="1"/>
  <c r="O37" i="46"/>
  <c r="C21" i="21" l="1"/>
  <c r="D21" i="21"/>
  <c r="F21" i="21"/>
  <c r="G21" i="21"/>
  <c r="H21" i="21"/>
  <c r="I21" i="21"/>
  <c r="J21" i="21"/>
  <c r="B21" i="21"/>
  <c r="F4" i="5" l="1"/>
  <c r="C47" i="5" l="1"/>
  <c r="O10" i="46"/>
  <c r="P10" i="46" s="1"/>
  <c r="O9" i="46" l="1"/>
  <c r="P9" i="46" s="1"/>
  <c r="O42" i="46" l="1"/>
  <c r="P42" i="46" s="1"/>
  <c r="K35" i="4" l="1"/>
  <c r="K18" i="4"/>
  <c r="O32" i="46"/>
  <c r="P32" i="46" s="1"/>
  <c r="K37" i="4" l="1"/>
  <c r="O5" i="46"/>
  <c r="P5" i="46" s="1"/>
  <c r="I36" i="21" l="1"/>
  <c r="O8" i="46" l="1"/>
  <c r="P8" i="46" s="1"/>
  <c r="F42" i="5" l="1"/>
  <c r="E26" i="6" l="1"/>
  <c r="F26" i="6"/>
  <c r="G26" i="6"/>
  <c r="D26" i="6"/>
  <c r="H25" i="6" l="1"/>
  <c r="F38" i="5"/>
  <c r="F34" i="5"/>
  <c r="F31" i="5"/>
  <c r="F28" i="5"/>
  <c r="F23" i="5"/>
  <c r="F20" i="5"/>
  <c r="H13" i="6" l="1"/>
  <c r="I35" i="4" l="1"/>
  <c r="I18" i="4"/>
  <c r="I37" i="4" l="1"/>
  <c r="H24" i="6"/>
  <c r="N53" i="46" l="1"/>
  <c r="M53" i="46"/>
  <c r="L53" i="46"/>
  <c r="K53" i="46"/>
  <c r="J53" i="46"/>
  <c r="I53" i="46"/>
  <c r="H53" i="46"/>
  <c r="G53" i="46"/>
  <c r="F53" i="46"/>
  <c r="E53" i="46"/>
  <c r="D53" i="46"/>
  <c r="C53" i="46"/>
  <c r="B53" i="46"/>
  <c r="A54" i="46" s="1"/>
  <c r="O52" i="46"/>
  <c r="P52" i="46" s="1"/>
  <c r="O51" i="46"/>
  <c r="P51" i="46" s="1"/>
  <c r="O50" i="46"/>
  <c r="P50" i="46" s="1"/>
  <c r="O49" i="46"/>
  <c r="P49" i="46" s="1"/>
  <c r="O48" i="46"/>
  <c r="P48" i="46" s="1"/>
  <c r="O47" i="46"/>
  <c r="P47" i="46" s="1"/>
  <c r="O46" i="46"/>
  <c r="P46" i="46" s="1"/>
  <c r="O45" i="46"/>
  <c r="P45" i="46" s="1"/>
  <c r="O44" i="46"/>
  <c r="P44" i="46" s="1"/>
  <c r="O43" i="46"/>
  <c r="P43" i="46" s="1"/>
  <c r="P40" i="46"/>
  <c r="O39" i="46"/>
  <c r="P39" i="46" s="1"/>
  <c r="P38" i="46"/>
  <c r="P37" i="46"/>
  <c r="O36" i="46"/>
  <c r="P36" i="46" s="1"/>
  <c r="O34" i="46"/>
  <c r="P34" i="46" s="1"/>
  <c r="O33" i="46"/>
  <c r="P33" i="46" s="1"/>
  <c r="O31" i="46"/>
  <c r="P31" i="46" s="1"/>
  <c r="O30" i="46"/>
  <c r="P30" i="46" s="1"/>
  <c r="O29" i="46"/>
  <c r="P29" i="46" s="1"/>
  <c r="O28" i="46"/>
  <c r="P28" i="46" s="1"/>
  <c r="O27" i="46"/>
  <c r="P27" i="46" s="1"/>
  <c r="O26" i="46"/>
  <c r="P26" i="46" s="1"/>
  <c r="O25" i="46"/>
  <c r="P25" i="46" s="1"/>
  <c r="O24" i="46"/>
  <c r="P24" i="46" s="1"/>
  <c r="O22" i="46"/>
  <c r="P22" i="46" s="1"/>
  <c r="P21" i="46"/>
  <c r="O20" i="46"/>
  <c r="P20" i="46" s="1"/>
  <c r="O19" i="46"/>
  <c r="P19" i="46" s="1"/>
  <c r="O18" i="46"/>
  <c r="P18" i="46" s="1"/>
  <c r="O17" i="46"/>
  <c r="P17" i="46" s="1"/>
  <c r="O16" i="46"/>
  <c r="P16" i="46" s="1"/>
  <c r="O15" i="46"/>
  <c r="P15" i="46" s="1"/>
  <c r="O14" i="46"/>
  <c r="P14" i="46" s="1"/>
  <c r="O13" i="46"/>
  <c r="P13" i="46" s="1"/>
  <c r="O7" i="46"/>
  <c r="P7" i="46" s="1"/>
  <c r="O6" i="46"/>
  <c r="P6" i="46" s="1"/>
  <c r="O4" i="46"/>
  <c r="P4" i="46" s="1"/>
  <c r="O3" i="46"/>
  <c r="P3" i="46" s="1"/>
  <c r="O53" i="46" l="1"/>
  <c r="O60" i="46" s="1"/>
  <c r="P53" i="46"/>
  <c r="O57" i="46" l="1"/>
  <c r="P54" i="46"/>
  <c r="G35" i="4" l="1"/>
  <c r="G18" i="4"/>
  <c r="G37" i="4" l="1"/>
  <c r="H23" i="6"/>
  <c r="H22" i="6" l="1"/>
  <c r="K23" i="21" l="1"/>
  <c r="J24" i="21"/>
  <c r="E35" i="4" l="1"/>
  <c r="E18" i="4"/>
  <c r="E37" i="4" l="1"/>
  <c r="I24" i="21" l="1"/>
  <c r="I39" i="21" s="1"/>
  <c r="F10" i="5" l="1"/>
  <c r="F15" i="5"/>
  <c r="F47" i="5" l="1"/>
  <c r="H18" i="6"/>
  <c r="H21" i="6" l="1"/>
  <c r="C35" i="4" l="1"/>
  <c r="C18" i="4"/>
  <c r="C37" i="4" l="1"/>
  <c r="B36" i="21" l="1"/>
  <c r="H11" i="43" l="1"/>
  <c r="H12" i="43" s="1"/>
  <c r="H13" i="43" s="1"/>
  <c r="C4" i="43"/>
  <c r="D18" i="43" l="1"/>
  <c r="D17" i="43"/>
  <c r="F17" i="43" s="1"/>
  <c r="C6" i="43"/>
  <c r="D11" i="43"/>
  <c r="G11" i="43" s="1"/>
  <c r="I11" i="43" s="1"/>
  <c r="D12" i="43"/>
  <c r="F12" i="43" s="1"/>
  <c r="D15" i="43"/>
  <c r="F15" i="43" s="1"/>
  <c r="D19" i="43"/>
  <c r="F19" i="43" s="1"/>
  <c r="C5" i="43"/>
  <c r="D16" i="43"/>
  <c r="F16" i="43" s="1"/>
  <c r="D20" i="43"/>
  <c r="F20" i="43" s="1"/>
  <c r="D13" i="43"/>
  <c r="F13" i="43" s="1"/>
  <c r="D21" i="43"/>
  <c r="F21" i="43" s="1"/>
  <c r="D14" i="43"/>
  <c r="F14" i="43" s="1"/>
  <c r="F18" i="43"/>
  <c r="H14" i="43"/>
  <c r="D22" i="43"/>
  <c r="F22" i="43" s="1"/>
  <c r="F11" i="43" l="1"/>
  <c r="G12" i="43"/>
  <c r="J12" i="43" s="1"/>
  <c r="J11" i="43"/>
  <c r="H15" i="43"/>
  <c r="I12" i="43" l="1"/>
  <c r="G13" i="43"/>
  <c r="G14" i="43" s="1"/>
  <c r="H16" i="43"/>
  <c r="I13" i="43" l="1"/>
  <c r="J13" i="43"/>
  <c r="H17" i="43"/>
  <c r="G15" i="43"/>
  <c r="I14" i="43"/>
  <c r="J14" i="43"/>
  <c r="H18" i="43" l="1"/>
  <c r="G16" i="43"/>
  <c r="I15" i="43"/>
  <c r="J15" i="43"/>
  <c r="H19" i="43" l="1"/>
  <c r="G17" i="43"/>
  <c r="I16" i="43"/>
  <c r="J16" i="43"/>
  <c r="H20" i="43" l="1"/>
  <c r="G18" i="43"/>
  <c r="I17" i="43"/>
  <c r="J17" i="43"/>
  <c r="H21" i="43" l="1"/>
  <c r="G19" i="43"/>
  <c r="I18" i="43"/>
  <c r="J18" i="43"/>
  <c r="G20" i="43" l="1"/>
  <c r="I19" i="43"/>
  <c r="J19" i="43"/>
  <c r="H22" i="43"/>
  <c r="G21" i="43" l="1"/>
  <c r="G22" i="43" s="1"/>
  <c r="J20" i="43"/>
  <c r="I20" i="43"/>
  <c r="J21" i="43" l="1"/>
  <c r="I21" i="43"/>
  <c r="J22" i="43" l="1"/>
  <c r="I22" i="43"/>
  <c r="H14" i="6" l="1"/>
  <c r="G36" i="21" l="1"/>
  <c r="D39" i="21" l="1"/>
  <c r="D24" i="21"/>
  <c r="G39" i="21"/>
  <c r="B39" i="21"/>
  <c r="H39" i="21" l="1"/>
  <c r="H24" i="21"/>
  <c r="G24" i="21"/>
  <c r="F39" i="21"/>
  <c r="F24" i="21"/>
  <c r="C39" i="21"/>
  <c r="C24" i="21"/>
  <c r="B24" i="21"/>
  <c r="K39" i="21" l="1"/>
  <c r="H20" i="6"/>
  <c r="I27" i="6" l="1"/>
  <c r="H17" i="6" l="1"/>
  <c r="H10" i="6"/>
  <c r="H9" i="6" l="1"/>
  <c r="B55" i="33" l="1"/>
  <c r="O46" i="33"/>
  <c r="N44" i="33"/>
  <c r="M44" i="33"/>
  <c r="L44" i="33"/>
  <c r="K44" i="33"/>
  <c r="J44" i="33"/>
  <c r="I44" i="33"/>
  <c r="H44" i="33"/>
  <c r="G44" i="33"/>
  <c r="F44" i="33"/>
  <c r="E44" i="33"/>
  <c r="D44" i="33"/>
  <c r="C44" i="33"/>
  <c r="B44" i="33"/>
  <c r="O43" i="33"/>
  <c r="P43" i="33" s="1"/>
  <c r="O42" i="33"/>
  <c r="P42" i="33" s="1"/>
  <c r="O41" i="33"/>
  <c r="P41" i="33" s="1"/>
  <c r="O40" i="33"/>
  <c r="P40" i="33"/>
  <c r="O39" i="33"/>
  <c r="P39" i="33" s="1"/>
  <c r="O38" i="33"/>
  <c r="P38" i="33" s="1"/>
  <c r="O37" i="33"/>
  <c r="P37" i="33" s="1"/>
  <c r="O36" i="33"/>
  <c r="P36" i="33" s="1"/>
  <c r="O35" i="33"/>
  <c r="P35" i="33" s="1"/>
  <c r="O34" i="33"/>
  <c r="P34" i="33" s="1"/>
  <c r="O33" i="33"/>
  <c r="P33" i="33" s="1"/>
  <c r="O32" i="33"/>
  <c r="P32" i="33" s="1"/>
  <c r="O31" i="33"/>
  <c r="P31" i="33" s="1"/>
  <c r="O30" i="33"/>
  <c r="P30" i="33" s="1"/>
  <c r="O29" i="33"/>
  <c r="P29" i="33" s="1"/>
  <c r="O28" i="33"/>
  <c r="P28" i="33" s="1"/>
  <c r="O27" i="33"/>
  <c r="P27" i="33" s="1"/>
  <c r="O26" i="33"/>
  <c r="P26" i="33" s="1"/>
  <c r="O25" i="33"/>
  <c r="P25" i="33" s="1"/>
  <c r="O24" i="33"/>
  <c r="P24" i="33" s="1"/>
  <c r="O23" i="33"/>
  <c r="P23" i="33" s="1"/>
  <c r="O22" i="33"/>
  <c r="P22" i="33" s="1"/>
  <c r="O21" i="33"/>
  <c r="P21" i="33" s="1"/>
  <c r="O19" i="33"/>
  <c r="P19" i="33" s="1"/>
  <c r="O18" i="33"/>
  <c r="P18" i="33" s="1"/>
  <c r="O17" i="33"/>
  <c r="P17" i="33" s="1"/>
  <c r="O16" i="33"/>
  <c r="P16" i="33" s="1"/>
  <c r="O15" i="33"/>
  <c r="P15" i="33" s="1"/>
  <c r="O14" i="33"/>
  <c r="P14" i="33" s="1"/>
  <c r="O13" i="33"/>
  <c r="P13" i="33" s="1"/>
  <c r="O12" i="33"/>
  <c r="P12" i="33" s="1"/>
  <c r="O11" i="33"/>
  <c r="P11" i="33" s="1"/>
  <c r="O10" i="33"/>
  <c r="P10" i="33" s="1"/>
  <c r="O7" i="33"/>
  <c r="P7" i="33" s="1"/>
  <c r="O6" i="33"/>
  <c r="P6" i="33" s="1"/>
  <c r="O5" i="33"/>
  <c r="P5" i="33" s="1"/>
  <c r="O4" i="33"/>
  <c r="P4" i="33" s="1"/>
  <c r="O3" i="33"/>
  <c r="P3" i="33" s="1"/>
  <c r="H16" i="6"/>
  <c r="H6" i="6"/>
  <c r="H7" i="6"/>
  <c r="H8" i="6"/>
  <c r="H11" i="6"/>
  <c r="H12" i="6"/>
  <c r="H15" i="6"/>
  <c r="H26" i="6" l="1"/>
  <c r="O44" i="33"/>
  <c r="P45" i="33" s="1"/>
  <c r="K21" i="21"/>
  <c r="P44" i="33"/>
  <c r="L21" i="21" l="1"/>
  <c r="K24" i="21"/>
</calcChain>
</file>

<file path=xl/sharedStrings.xml><?xml version="1.0" encoding="utf-8"?>
<sst xmlns="http://schemas.openxmlformats.org/spreadsheetml/2006/main" count="305" uniqueCount="231">
  <si>
    <t>Salary</t>
  </si>
  <si>
    <t>Accounting Services</t>
  </si>
  <si>
    <t>Worker Benefits</t>
  </si>
  <si>
    <t>Gas &amp; Electric</t>
  </si>
  <si>
    <t>Altar Flowers</t>
  </si>
  <si>
    <t>Telephone</t>
  </si>
  <si>
    <t>Worship Materials</t>
  </si>
  <si>
    <t>Altar Guild</t>
  </si>
  <si>
    <t>Postage</t>
  </si>
  <si>
    <t>CATEGORY</t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</si>
  <si>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</si>
  <si>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</si>
  <si>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</si>
  <si>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</si>
  <si>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</si>
  <si>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</si>
  <si>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</si>
  <si>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</si>
  <si>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</si>
  <si>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</si>
  <si>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</si>
  <si>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</si>
  <si>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Total Spent to Date</t>
  </si>
  <si>
    <t>Budget Remaining</t>
  </si>
  <si>
    <t>Pastoral Ministry</t>
  </si>
  <si>
    <t>3% Catch Up</t>
  </si>
  <si>
    <t>Mileage</t>
  </si>
  <si>
    <t>Substitute Pastor</t>
  </si>
  <si>
    <t>Church Property</t>
  </si>
  <si>
    <t>Repair, Maint, Upkeep</t>
  </si>
  <si>
    <t>Church Cleaning</t>
  </si>
  <si>
    <t>Insurance</t>
  </si>
  <si>
    <t>Lawn Care</t>
  </si>
  <si>
    <t>Sexton Salary</t>
  </si>
  <si>
    <t>Secretary Salary</t>
  </si>
  <si>
    <t>Operations</t>
  </si>
  <si>
    <t>Choir Director Salary</t>
  </si>
  <si>
    <t>Worship Team Leader Salary</t>
  </si>
  <si>
    <t>General Ministry</t>
  </si>
  <si>
    <t>Outreach</t>
  </si>
  <si>
    <t>Youth Education</t>
  </si>
  <si>
    <t>Office Expenses</t>
  </si>
  <si>
    <t>Advertising</t>
  </si>
  <si>
    <t>Music Supplies</t>
  </si>
  <si>
    <t>Music Substitute</t>
  </si>
  <si>
    <t>Conferences</t>
  </si>
  <si>
    <t>Synod Fair Share</t>
  </si>
  <si>
    <t xml:space="preserve">TOTALS </t>
  </si>
  <si>
    <t>MONTH - OFFERINGS</t>
  </si>
  <si>
    <t>JANUARY</t>
  </si>
  <si>
    <t>FEBRUARY</t>
  </si>
  <si>
    <t>MARCH</t>
  </si>
  <si>
    <t>APRIL</t>
  </si>
  <si>
    <t>AUGUST</t>
  </si>
  <si>
    <t>SEPTEMBER</t>
  </si>
  <si>
    <t>OCTOBER</t>
  </si>
  <si>
    <t>NOVEMBER</t>
  </si>
  <si>
    <t>DECEMBER</t>
  </si>
  <si>
    <t>YTD TOTALS</t>
  </si>
  <si>
    <t>BEGINNING BALANCE</t>
  </si>
  <si>
    <t>ENDING BALANCE</t>
  </si>
  <si>
    <t>TOTAL</t>
  </si>
  <si>
    <t>SCHOLARSHIP FUND</t>
  </si>
  <si>
    <t>GENERAL ACCOUNT</t>
  </si>
  <si>
    <t>A/C 7580036898</t>
  </si>
  <si>
    <t>Special Funds Sub Accounts</t>
  </si>
  <si>
    <t>Beg. Bal.</t>
  </si>
  <si>
    <t>Receipts</t>
  </si>
  <si>
    <t>Ending Bal.</t>
  </si>
  <si>
    <t>Needlepointers</t>
  </si>
  <si>
    <t>Empty Nesters</t>
  </si>
  <si>
    <t>Heifer Project</t>
  </si>
  <si>
    <t>Praise Band</t>
  </si>
  <si>
    <t xml:space="preserve">Christmas Sharing </t>
  </si>
  <si>
    <t>Total Special Funds Sub Accounts</t>
  </si>
  <si>
    <t>Copier Maint.</t>
  </si>
  <si>
    <t>Supplies, Refreshment</t>
  </si>
  <si>
    <t>DEPOSITS IN TRANSIT</t>
  </si>
  <si>
    <t>DISBURSED</t>
  </si>
  <si>
    <t>FICA Expense</t>
  </si>
  <si>
    <t>Music Director Salary</t>
  </si>
  <si>
    <t>FOLK MEMORIAL</t>
  </si>
  <si>
    <t>Appalachia Service Project</t>
  </si>
  <si>
    <t>Appalachia Project</t>
  </si>
  <si>
    <t>Crofton Christ. Caring</t>
  </si>
  <si>
    <t>ST. PAUL'S LUTHERAN CHURCH</t>
  </si>
  <si>
    <t>Lawn Maint. Sup.</t>
  </si>
  <si>
    <t>DATE</t>
  </si>
  <si>
    <t>TOTAL RECEIPTS</t>
  </si>
  <si>
    <t>OFFERING</t>
  </si>
  <si>
    <t>OTHER INCOME</t>
  </si>
  <si>
    <t>RENTAL INCOME</t>
  </si>
  <si>
    <t>INTEREST INCOME</t>
  </si>
  <si>
    <t>DESCRIPTION</t>
  </si>
  <si>
    <t>TRANSFERRED FUNDS</t>
  </si>
  <si>
    <t>NOT</t>
  </si>
  <si>
    <t>INCOME</t>
  </si>
  <si>
    <t>*</t>
  </si>
  <si>
    <t>DEPOSITS &amp; INTEREST</t>
  </si>
  <si>
    <t>PARSONAGE</t>
  </si>
  <si>
    <t>A/C 7580083164</t>
  </si>
  <si>
    <t>ANNUAL COMPARISON OF OFFERING AND OTHER INCOME</t>
  </si>
  <si>
    <t>Music Expense</t>
  </si>
  <si>
    <t>NON BUDGET ITEMS</t>
  </si>
  <si>
    <t>BANK S.C.</t>
  </si>
  <si>
    <t>DEP. ON PAVING</t>
  </si>
  <si>
    <t>DEP. ON BATH.FLRS.</t>
  </si>
  <si>
    <t>***SEE BELOW****</t>
  </si>
  <si>
    <t>CHOIR ROBES</t>
  </si>
  <si>
    <t>DEP. ON WOOD FLR</t>
  </si>
  <si>
    <t>A/C 02-9910402350</t>
  </si>
  <si>
    <t>FINAL PAYT ON PAVING</t>
  </si>
  <si>
    <t>FINAL PAYT ON BATH.FLRS.</t>
  </si>
  <si>
    <t>FINAL PAYT ON WOOD FLRS.</t>
  </si>
  <si>
    <t>DEP. ON PEW CUSH.</t>
  </si>
  <si>
    <t>BUDGET 2011</t>
  </si>
  <si>
    <t>Educ. Assist. Salary</t>
  </si>
  <si>
    <t>Youth Coord. Salary</t>
  </si>
  <si>
    <t>DEP. ON CARPET</t>
  </si>
  <si>
    <t>FINAL PAYT ON CARPET</t>
  </si>
  <si>
    <t>FINAL PAYT ON PEW CUSH.</t>
  </si>
  <si>
    <t>use</t>
  </si>
  <si>
    <t>Sunday School/youth</t>
  </si>
  <si>
    <t>ESSEX BANK - CHECKING ACCOUNT</t>
  </si>
  <si>
    <t>Crofton Christian Caring</t>
  </si>
  <si>
    <t>Ted Felsentreger Memorial</t>
  </si>
  <si>
    <t>NON-ENVELOPE OFFERING</t>
  </si>
  <si>
    <t xml:space="preserve">GRAND </t>
  </si>
  <si>
    <t>Quilters</t>
  </si>
  <si>
    <t>Budget</t>
  </si>
  <si>
    <t>Weekly Goal</t>
  </si>
  <si>
    <t>4 wk month</t>
  </si>
  <si>
    <t>5 wk month</t>
  </si>
  <si>
    <t>Year</t>
  </si>
  <si>
    <t>Month</t>
  </si>
  <si>
    <t>Weeks</t>
  </si>
  <si>
    <t>Monthly Goal</t>
  </si>
  <si>
    <t>Monthly Offerings</t>
  </si>
  <si>
    <t>Monthly Over/Under</t>
  </si>
  <si>
    <t>YTD Goal</t>
  </si>
  <si>
    <t>YTD Offerings</t>
  </si>
  <si>
    <t>YTD Over/Under</t>
  </si>
  <si>
    <t>% of Goal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</si>
  <si>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</si>
  <si>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</si>
  <si>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</si>
  <si>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</si>
  <si>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</si>
  <si>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</si>
  <si>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</si>
  <si>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</si>
  <si>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</si>
  <si>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</si>
  <si>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</si>
  <si>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LCEF - PARSONAGE</t>
  </si>
  <si>
    <t>LCEF - FOLK</t>
  </si>
  <si>
    <t>February</t>
  </si>
  <si>
    <t>Robert Gosheff Memorial</t>
  </si>
  <si>
    <t>disburse.</t>
  </si>
  <si>
    <t>adjust.</t>
  </si>
  <si>
    <t>A/C 9910487445</t>
  </si>
  <si>
    <t>St. Paul Youth (SPY)</t>
  </si>
  <si>
    <t>LWR Fair Trade</t>
  </si>
  <si>
    <t>Lorraine Clow Gift</t>
  </si>
  <si>
    <t>Trash Removal</t>
  </si>
  <si>
    <t>Internet included in phone budget</t>
  </si>
  <si>
    <t>Organist Salary</t>
  </si>
  <si>
    <t>Bank service charges</t>
  </si>
  <si>
    <t>Worship Team substitute</t>
  </si>
  <si>
    <t>Altar Flower dedication</t>
  </si>
  <si>
    <t>&lt;&lt;mo aver.</t>
  </si>
  <si>
    <t>xx = taken from quilters' contribution</t>
  </si>
  <si>
    <t>Poffenberger/Pettey Trust</t>
  </si>
  <si>
    <t>Treasurer</t>
  </si>
  <si>
    <t>Ins.Liab. &amp; Work.comp</t>
  </si>
  <si>
    <t>(LCEF StewardAccount 1.0%)</t>
  </si>
  <si>
    <t>(LCEF Steward Account 1.0%)</t>
  </si>
  <si>
    <t>LCEF 16 YR.  3% CD DUE 6/29/27</t>
  </si>
  <si>
    <t>LCEF 18 MO. 2.125% CD DUE 2/27/20</t>
  </si>
  <si>
    <t>A/C 9910580236</t>
  </si>
  <si>
    <t>LCEF 3 YR. 2.375% CD DUE 8/27/21</t>
  </si>
  <si>
    <t>A/C 9910580247</t>
  </si>
  <si>
    <t>LCEF 4 YR. 2.875% CD DUE 8/27/22</t>
  </si>
  <si>
    <t>A/C 9910580225</t>
  </si>
  <si>
    <t>PARTNERS PLUS</t>
  </si>
  <si>
    <t>LCEF 5 YR.  3.00% CD DUE 8/27/23</t>
  </si>
  <si>
    <t>JUMBO</t>
  </si>
  <si>
    <t>A/C 9910580202</t>
  </si>
  <si>
    <t>GENERAL ACCOUNTS:</t>
  </si>
  <si>
    <t>POFFENBERGER/PETTEY ACCOUNTS:</t>
  </si>
  <si>
    <t>LCEF 35 mo. CD 7445</t>
  </si>
  <si>
    <t>LCEF - 16 - 20 YR CD 2350</t>
  </si>
  <si>
    <t>LCEF - POFFENBERGER/PETTEY CD 0236 18 mo.</t>
  </si>
  <si>
    <t>LCEF - POFFENBERGER/PETTEY CD 0247 3 yrs.</t>
  </si>
  <si>
    <t>LCEF - POFFENBERGER/PETTEY CD 0225 4 yrs.</t>
  </si>
  <si>
    <t>LCEF - POFFENBERGER/PETTEY CD 0202 5 yrs.</t>
  </si>
  <si>
    <t>.</t>
  </si>
  <si>
    <t>LCEF - POFFENBERGER/PETTY CD 9863 40 mo.</t>
  </si>
  <si>
    <t>LCEF 4O MO. 4.00% CD DUE 2/15/22</t>
  </si>
  <si>
    <t>A/C 9910589863</t>
  </si>
  <si>
    <t>Intentional Interim Pastpr</t>
  </si>
  <si>
    <t>LCEF 35 MO. 4% CD DUE 9/30/2021</t>
  </si>
  <si>
    <t>Housing</t>
  </si>
  <si>
    <t>Childrens Ministry</t>
  </si>
  <si>
    <t>POFFENBERGER/PETTEY TRUST INCLUDED IN BALANCE ABOVE</t>
  </si>
  <si>
    <t>Thomas Weinhold Memorial</t>
  </si>
  <si>
    <t>Vacancy Pastor</t>
  </si>
  <si>
    <t>Contemp. Worship Dir.</t>
  </si>
  <si>
    <t>Sunday School Dir.</t>
  </si>
  <si>
    <t>Discretionary fund</t>
  </si>
  <si>
    <t>BGE</t>
  </si>
  <si>
    <t>HEIFER</t>
  </si>
  <si>
    <t>BUDGET 2020</t>
  </si>
  <si>
    <t>XX</t>
  </si>
  <si>
    <t>Robert Parker Memorial</t>
  </si>
  <si>
    <t>Website</t>
  </si>
  <si>
    <t>SPECIAL ACCOUNT</t>
  </si>
  <si>
    <t>RECEIPTS  - February 2020</t>
  </si>
  <si>
    <t>LCEF INTEREST INCOME - February 2020</t>
  </si>
  <si>
    <t>AL-ANON</t>
  </si>
  <si>
    <t>AA</t>
  </si>
  <si>
    <t>ONLINE GIVING</t>
  </si>
  <si>
    <t>Supplies-paper/plst</t>
  </si>
  <si>
    <t>Supplies, Refresh/food</t>
  </si>
  <si>
    <t xml:space="preserve">advertising and website </t>
  </si>
  <si>
    <t>website only</t>
  </si>
  <si>
    <t>FINANCIAL ASSETS AS OF02/29/2020</t>
  </si>
  <si>
    <t xml:space="preserve">matured- rolled into </t>
  </si>
  <si>
    <t>new cd below</t>
  </si>
  <si>
    <t>LCEF 2 YR. 2.125% CD DUE 03/02/22</t>
  </si>
  <si>
    <t>SPECIAL ACCOUNTS REPOR 02/29/2020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</si>
</sst>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8"/>
      <color indexed="4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color theme="3"/>
      <name val="Arial"/>
      <family val="2"/>
    </font>
    <font>
      <b/>
      <sz val="10"/>
      <color theme="3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i/>
      <sz val="8"/>
      <color rgb="FFFF0000"/>
      <name val="Arial"/>
      <family val="2"/>
    </font>
    <font>
      <i/>
      <sz val="8"/>
      <color theme="4"/>
      <name val="Arial"/>
      <family val="2"/>
    </font>
    <font>
      <sz val="8"/>
      <color theme="4"/>
      <name val="Arial"/>
      <family val="2"/>
    </font>
    <font>
      <sz val="10"/>
      <color theme="4"/>
      <name val="Arial"/>
      <family val="2"/>
    </font>
    <font>
      <i/>
      <sz val="10"/>
      <color theme="4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u/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4"/>
      <name val="Arial"/>
      <family val="2"/>
    </font>
    <font>
      <sz val="12"/>
      <color theme="3"/>
      <name val="Arial"/>
      <family val="2"/>
    </font>
    <font>
      <i/>
      <sz val="12"/>
      <name val="Arial"/>
      <family val="2"/>
    </font>
    <font>
      <sz val="12"/>
      <color theme="4"/>
      <name val="Arial"/>
      <family val="2"/>
    </font>
    <font>
      <i/>
      <sz val="12"/>
      <color theme="3"/>
      <name val="Arial"/>
      <family val="2"/>
    </font>
    <font>
      <b/>
      <sz val="10"/>
      <color rgb="FF00B050"/>
      <name val="Arial"/>
      <family val="2"/>
    </font>
    <font>
      <b/>
      <sz val="10"/>
      <color theme="4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5"/>
      <name val="Arial"/>
      <family val="2"/>
    </font>
    <font>
      <sz val="11"/>
      <color theme="3"/>
      <name val="Arial"/>
      <family val="2"/>
    </font>
    <font>
      <sz val="11"/>
      <color rgb="FFC0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4"/>
      <name val="Arial"/>
      <family val="2"/>
    </font>
    <font>
      <b/>
      <sz val="11"/>
      <color theme="5"/>
      <name val="Arial"/>
      <family val="2"/>
    </font>
    <font>
      <b/>
      <sz val="11"/>
      <color theme="7"/>
      <name val="Arial"/>
      <family val="2"/>
    </font>
    <font>
      <b/>
      <sz val="11"/>
      <color theme="3"/>
      <name val="Arial"/>
      <family val="2"/>
    </font>
    <font>
      <sz val="11"/>
      <color theme="4"/>
      <name val="Arial"/>
      <family val="2"/>
    </font>
    <font>
      <b/>
      <u/>
      <sz val="9"/>
      <name val="Arial"/>
      <family val="2"/>
    </font>
    <font>
      <b/>
      <sz val="9"/>
      <color theme="3"/>
      <name val="Arial"/>
      <family val="2"/>
    </font>
    <font>
      <sz val="9"/>
      <color indexed="48"/>
      <name val="Arial"/>
      <family val="2"/>
    </font>
    <font>
      <b/>
      <sz val="9"/>
      <color theme="4"/>
      <name val="Arial"/>
      <family val="2"/>
    </font>
    <font>
      <sz val="9"/>
      <color theme="4"/>
      <name val="Arial"/>
      <family val="2"/>
    </font>
    <font>
      <i/>
      <sz val="9"/>
      <color theme="4"/>
      <name val="Arial"/>
      <family val="2"/>
    </font>
    <font>
      <b/>
      <i/>
      <sz val="9"/>
      <color theme="4"/>
      <name val="Arial"/>
      <family val="2"/>
    </font>
    <font>
      <sz val="14"/>
      <name val="Arial"/>
      <family val="2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313">
    <xf numFmtId="0" fontId="0" fillId="0" borderId="0" xfId="0"/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64" fontId="0" fillId="0" borderId="0" xfId="0" applyNumberForma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17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0" fontId="2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18" fillId="0" borderId="0" xfId="0" applyFont="1" applyAlignment="1">
      <alignment wrapText="1"/>
    </xf>
    <xf numFmtId="164" fontId="5" fillId="0" borderId="0" xfId="0" applyNumberFormat="1" applyFont="1"/>
    <xf numFmtId="0" fontId="7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164" fontId="7" fillId="0" borderId="0" xfId="0" applyNumberFormat="1" applyFont="1"/>
    <xf numFmtId="0" fontId="1" fillId="0" borderId="0" xfId="0" applyFont="1"/>
    <xf numFmtId="44" fontId="1" fillId="0" borderId="0" xfId="2" applyFont="1"/>
    <xf numFmtId="44" fontId="19" fillId="0" borderId="0" xfId="2" applyFont="1" applyAlignment="1">
      <alignment wrapText="1"/>
    </xf>
    <xf numFmtId="0" fontId="19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right"/>
    </xf>
    <xf numFmtId="0" fontId="13" fillId="0" borderId="0" xfId="0" applyFont="1"/>
    <xf numFmtId="44" fontId="0" fillId="0" borderId="0" xfId="2" applyFont="1"/>
    <xf numFmtId="44" fontId="0" fillId="0" borderId="0" xfId="0" applyNumberFormat="1"/>
    <xf numFmtId="44" fontId="12" fillId="0" borderId="0" xfId="2" applyFont="1" applyAlignment="1">
      <alignment wrapText="1"/>
    </xf>
    <xf numFmtId="0" fontId="12" fillId="0" borderId="0" xfId="0" applyFont="1"/>
    <xf numFmtId="0" fontId="17" fillId="0" borderId="0" xfId="0" applyFont="1" applyFill="1"/>
    <xf numFmtId="0" fontId="6" fillId="0" borderId="0" xfId="0" applyFont="1" applyFill="1"/>
    <xf numFmtId="0" fontId="8" fillId="0" borderId="0" xfId="0" applyFont="1" applyFill="1"/>
    <xf numFmtId="43" fontId="2" fillId="0" borderId="0" xfId="1" applyFont="1" applyAlignment="1">
      <alignment horizontal="right"/>
    </xf>
    <xf numFmtId="43" fontId="2" fillId="0" borderId="0" xfId="1" applyFont="1"/>
    <xf numFmtId="43" fontId="0" fillId="0" borderId="0" xfId="1" applyFont="1"/>
    <xf numFmtId="43" fontId="1" fillId="0" borderId="0" xfId="1" applyFont="1"/>
    <xf numFmtId="43" fontId="20" fillId="0" borderId="0" xfId="1" applyFont="1" applyAlignment="1">
      <alignment horizontal="right"/>
    </xf>
    <xf numFmtId="43" fontId="14" fillId="0" borderId="0" xfId="1" applyFont="1"/>
    <xf numFmtId="0" fontId="2" fillId="0" borderId="0" xfId="1" applyNumberFormat="1" applyFont="1"/>
    <xf numFmtId="2" fontId="4" fillId="0" borderId="0" xfId="0" applyNumberFormat="1" applyFont="1"/>
    <xf numFmtId="2" fontId="5" fillId="0" borderId="0" xfId="0" applyNumberFormat="1" applyFont="1"/>
    <xf numFmtId="2" fontId="4" fillId="0" borderId="3" xfId="0" applyNumberFormat="1" applyFont="1" applyBorder="1"/>
    <xf numFmtId="2" fontId="0" fillId="0" borderId="0" xfId="0" applyNumberFormat="1"/>
    <xf numFmtId="2" fontId="5" fillId="0" borderId="0" xfId="0" applyNumberFormat="1" applyFont="1" applyAlignment="1">
      <alignment horizontal="right"/>
    </xf>
    <xf numFmtId="2" fontId="5" fillId="0" borderId="0" xfId="0" applyNumberFormat="1" applyFont="1" applyBorder="1"/>
    <xf numFmtId="2" fontId="5" fillId="0" borderId="0" xfId="2" applyNumberFormat="1" applyFont="1"/>
    <xf numFmtId="2" fontId="5" fillId="0" borderId="0" xfId="2" applyNumberFormat="1" applyFont="1" applyAlignment="1">
      <alignment wrapText="1"/>
    </xf>
    <xf numFmtId="2" fontId="7" fillId="0" borderId="0" xfId="0" applyNumberFormat="1" applyFont="1"/>
    <xf numFmtId="2" fontId="5" fillId="0" borderId="1" xfId="0" applyNumberFormat="1" applyFont="1" applyBorder="1" applyAlignment="1">
      <alignment horizontal="right"/>
    </xf>
    <xf numFmtId="2" fontId="1" fillId="0" borderId="0" xfId="0" applyNumberFormat="1" applyFont="1"/>
    <xf numFmtId="2" fontId="1" fillId="0" borderId="0" xfId="2" applyNumberFormat="1" applyFont="1" applyFill="1" applyAlignment="1">
      <alignment horizontal="right"/>
    </xf>
    <xf numFmtId="2" fontId="16" fillId="0" borderId="0" xfId="2" applyNumberFormat="1" applyFont="1" applyFill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Alignment="1"/>
    <xf numFmtId="2" fontId="5" fillId="0" borderId="0" xfId="0" applyNumberFormat="1" applyFont="1" applyAlignment="1"/>
    <xf numFmtId="2" fontId="5" fillId="0" borderId="0" xfId="2" applyNumberFormat="1" applyFont="1" applyAlignment="1"/>
    <xf numFmtId="0" fontId="7" fillId="0" borderId="0" xfId="0" applyFont="1" applyAlignment="1"/>
    <xf numFmtId="2" fontId="4" fillId="0" borderId="0" xfId="0" applyNumberFormat="1" applyFont="1" applyAlignment="1">
      <alignment wrapText="1"/>
    </xf>
    <xf numFmtId="2" fontId="5" fillId="0" borderId="0" xfId="0" applyNumberFormat="1" applyFont="1" applyAlignment="1">
      <alignment horizontal="right" wrapText="1"/>
    </xf>
    <xf numFmtId="2" fontId="5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2" fontId="7" fillId="0" borderId="0" xfId="0" applyNumberFormat="1" applyFont="1" applyAlignment="1"/>
    <xf numFmtId="0" fontId="10" fillId="0" borderId="0" xfId="0" applyFont="1" applyAlignment="1"/>
    <xf numFmtId="0" fontId="5" fillId="0" borderId="0" xfId="0" applyFont="1" applyBorder="1" applyAlignment="1"/>
    <xf numFmtId="0" fontId="18" fillId="0" borderId="0" xfId="0" applyFont="1" applyAlignment="1"/>
    <xf numFmtId="164" fontId="5" fillId="0" borderId="0" xfId="0" applyNumberFormat="1" applyFont="1" applyAlignment="1"/>
    <xf numFmtId="2" fontId="4" fillId="0" borderId="1" xfId="0" applyNumberFormat="1" applyFont="1" applyBorder="1" applyAlignment="1"/>
    <xf numFmtId="2" fontId="5" fillId="0" borderId="1" xfId="0" applyNumberFormat="1" applyFont="1" applyBorder="1" applyAlignment="1"/>
    <xf numFmtId="2" fontId="5" fillId="0" borderId="1" xfId="2" applyNumberFormat="1" applyFont="1" applyBorder="1" applyAlignment="1"/>
    <xf numFmtId="0" fontId="0" fillId="0" borderId="0" xfId="0" applyAlignment="1"/>
    <xf numFmtId="2" fontId="0" fillId="0" borderId="0" xfId="0" applyNumberFormat="1" applyAlignment="1">
      <alignment wrapText="1"/>
    </xf>
    <xf numFmtId="2" fontId="2" fillId="0" borderId="0" xfId="0" applyNumberFormat="1" applyFont="1"/>
    <xf numFmtId="2" fontId="2" fillId="0" borderId="0" xfId="0" applyNumberFormat="1" applyFont="1" applyAlignment="1">
      <alignment wrapText="1"/>
    </xf>
    <xf numFmtId="0" fontId="5" fillId="0" borderId="0" xfId="0" applyFont="1" applyAlignment="1">
      <alignment horizontal="center"/>
    </xf>
    <xf numFmtId="2" fontId="0" fillId="0" borderId="0" xfId="0" applyNumberFormat="1" applyBorder="1"/>
    <xf numFmtId="2" fontId="2" fillId="0" borderId="0" xfId="0" applyNumberFormat="1" applyFont="1" applyBorder="1" applyAlignment="1">
      <alignment horizontal="right"/>
    </xf>
    <xf numFmtId="2" fontId="2" fillId="0" borderId="0" xfId="2" applyNumberFormat="1" applyFont="1" applyBorder="1" applyAlignment="1">
      <alignment horizontal="right"/>
    </xf>
    <xf numFmtId="2" fontId="2" fillId="0" borderId="0" xfId="0" applyNumberFormat="1" applyFont="1" applyBorder="1"/>
    <xf numFmtId="2" fontId="20" fillId="0" borderId="0" xfId="2" applyNumberFormat="1" applyFont="1" applyBorder="1" applyAlignment="1">
      <alignment horizontal="center"/>
    </xf>
    <xf numFmtId="2" fontId="0" fillId="0" borderId="0" xfId="0" applyNumberFormat="1" applyAlignment="1">
      <alignment horizontal="right"/>
    </xf>
    <xf numFmtId="2" fontId="19" fillId="0" borderId="0" xfId="0" applyNumberFormat="1" applyFont="1" applyFill="1" applyAlignment="1">
      <alignment horizontal="right"/>
    </xf>
    <xf numFmtId="2" fontId="16" fillId="0" borderId="0" xfId="0" applyNumberFormat="1" applyFont="1"/>
    <xf numFmtId="2" fontId="19" fillId="0" borderId="0" xfId="0" applyNumberFormat="1" applyFont="1" applyAlignment="1">
      <alignment horizontal="right"/>
    </xf>
    <xf numFmtId="2" fontId="0" fillId="0" borderId="0" xfId="0" applyNumberFormat="1" applyBorder="1" applyAlignment="1">
      <alignment horizontal="right"/>
    </xf>
    <xf numFmtId="2" fontId="19" fillId="0" borderId="0" xfId="0" applyNumberFormat="1" applyFont="1" applyBorder="1" applyAlignment="1">
      <alignment horizontal="right"/>
    </xf>
    <xf numFmtId="2" fontId="1" fillId="0" borderId="0" xfId="0" applyNumberFormat="1" applyFont="1" applyAlignment="1">
      <alignment horizontal="right"/>
    </xf>
    <xf numFmtId="0" fontId="4" fillId="0" borderId="0" xfId="0" applyFont="1" applyBorder="1"/>
    <xf numFmtId="2" fontId="16" fillId="0" borderId="0" xfId="0" applyNumberFormat="1" applyFont="1" applyBorder="1"/>
    <xf numFmtId="2" fontId="1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/>
    <xf numFmtId="2" fontId="1" fillId="0" borderId="0" xfId="0" applyNumberFormat="1" applyFont="1" applyBorder="1" applyAlignment="1">
      <alignment horizontal="right"/>
    </xf>
    <xf numFmtId="2" fontId="22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/>
    <xf numFmtId="2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/>
    <xf numFmtId="2" fontId="5" fillId="0" borderId="0" xfId="2" applyNumberFormat="1" applyFont="1" applyBorder="1" applyAlignment="1"/>
    <xf numFmtId="0" fontId="23" fillId="0" borderId="0" xfId="0" applyFont="1" applyAlignment="1"/>
    <xf numFmtId="0" fontId="24" fillId="0" borderId="0" xfId="0" applyFont="1" applyBorder="1" applyAlignment="1"/>
    <xf numFmtId="2" fontId="23" fillId="0" borderId="0" xfId="0" applyNumberFormat="1" applyFont="1"/>
    <xf numFmtId="2" fontId="25" fillId="0" borderId="0" xfId="0" applyNumberFormat="1" applyFont="1"/>
    <xf numFmtId="0" fontId="25" fillId="0" borderId="0" xfId="0" applyFont="1" applyAlignment="1">
      <alignment wrapText="1"/>
    </xf>
    <xf numFmtId="2" fontId="26" fillId="0" borderId="0" xfId="0" applyNumberFormat="1" applyFont="1" applyAlignment="1">
      <alignment horizontal="right"/>
    </xf>
    <xf numFmtId="2" fontId="23" fillId="0" borderId="0" xfId="0" applyNumberFormat="1" applyFont="1" applyAlignment="1">
      <alignment horizontal="right"/>
    </xf>
    <xf numFmtId="0" fontId="24" fillId="0" borderId="0" xfId="0" applyFont="1"/>
    <xf numFmtId="0" fontId="23" fillId="0" borderId="0" xfId="0" applyFont="1"/>
    <xf numFmtId="0" fontId="23" fillId="0" borderId="0" xfId="0" applyFont="1" applyAlignment="1">
      <alignment wrapText="1"/>
    </xf>
    <xf numFmtId="2" fontId="13" fillId="0" borderId="1" xfId="0" applyNumberFormat="1" applyFont="1" applyBorder="1" applyAlignment="1">
      <alignment wrapText="1"/>
    </xf>
    <xf numFmtId="2" fontId="13" fillId="0" borderId="1" xfId="2" applyNumberFormat="1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left" wrapText="1"/>
    </xf>
    <xf numFmtId="2" fontId="21" fillId="0" borderId="1" xfId="2" applyNumberFormat="1" applyFont="1" applyBorder="1" applyAlignment="1">
      <alignment horizontal="center"/>
    </xf>
    <xf numFmtId="0" fontId="27" fillId="0" borderId="0" xfId="0" applyFont="1" applyAlignment="1"/>
    <xf numFmtId="0" fontId="15" fillId="0" borderId="0" xfId="0" applyFont="1"/>
    <xf numFmtId="0" fontId="27" fillId="0" borderId="0" xfId="0" applyFont="1"/>
    <xf numFmtId="44" fontId="27" fillId="0" borderId="0" xfId="2" applyFont="1"/>
    <xf numFmtId="44" fontId="28" fillId="0" borderId="0" xfId="2" applyFont="1"/>
    <xf numFmtId="16" fontId="29" fillId="0" borderId="0" xfId="0" applyNumberFormat="1" applyFont="1"/>
    <xf numFmtId="44" fontId="15" fillId="0" borderId="0" xfId="2" applyFont="1" applyAlignment="1">
      <alignment horizontal="right"/>
    </xf>
    <xf numFmtId="44" fontId="31" fillId="0" borderId="1" xfId="2" applyFont="1" applyBorder="1" applyAlignment="1">
      <alignment horizontal="center"/>
    </xf>
    <xf numFmtId="44" fontId="15" fillId="0" borderId="1" xfId="2" applyFont="1" applyBorder="1" applyAlignment="1">
      <alignment horizontal="right"/>
    </xf>
    <xf numFmtId="0" fontId="27" fillId="0" borderId="2" xfId="0" applyFont="1" applyBorder="1"/>
    <xf numFmtId="164" fontId="27" fillId="0" borderId="2" xfId="2" applyNumberFormat="1" applyFont="1" applyBorder="1"/>
    <xf numFmtId="2" fontId="28" fillId="0" borderId="2" xfId="2" applyNumberFormat="1" applyFont="1" applyBorder="1"/>
    <xf numFmtId="0" fontId="27" fillId="0" borderId="1" xfId="0" applyFont="1" applyBorder="1"/>
    <xf numFmtId="0" fontId="33" fillId="0" borderId="0" xfId="0" applyFont="1"/>
    <xf numFmtId="2" fontId="27" fillId="0" borderId="2" xfId="2" applyNumberFormat="1" applyFont="1" applyBorder="1"/>
    <xf numFmtId="2" fontId="34" fillId="0" borderId="2" xfId="2" applyNumberFormat="1" applyFont="1" applyBorder="1"/>
    <xf numFmtId="2" fontId="27" fillId="0" borderId="2" xfId="0" applyNumberFormat="1" applyFont="1" applyBorder="1"/>
    <xf numFmtId="0" fontId="27" fillId="0" borderId="0" xfId="0" applyFont="1" applyAlignment="1">
      <alignment horizontal="right"/>
    </xf>
    <xf numFmtId="2" fontId="27" fillId="0" borderId="1" xfId="0" applyNumberFormat="1" applyFont="1" applyBorder="1"/>
    <xf numFmtId="2" fontId="28" fillId="0" borderId="1" xfId="0" applyNumberFormat="1" applyFont="1" applyBorder="1"/>
    <xf numFmtId="2" fontId="28" fillId="0" borderId="2" xfId="0" applyNumberFormat="1" applyFont="1" applyBorder="1"/>
    <xf numFmtId="164" fontId="27" fillId="0" borderId="0" xfId="0" applyNumberFormat="1" applyFont="1"/>
    <xf numFmtId="0" fontId="33" fillId="0" borderId="0" xfId="0" applyFont="1" applyBorder="1"/>
    <xf numFmtId="14" fontId="32" fillId="0" borderId="0" xfId="0" applyNumberFormat="1" applyFont="1" applyBorder="1"/>
    <xf numFmtId="0" fontId="32" fillId="0" borderId="0" xfId="0" applyFont="1"/>
    <xf numFmtId="164" fontId="35" fillId="0" borderId="0" xfId="2" applyNumberFormat="1" applyFont="1" applyBorder="1"/>
    <xf numFmtId="164" fontId="32" fillId="0" borderId="0" xfId="0" applyNumberFormat="1" applyFont="1"/>
    <xf numFmtId="14" fontId="32" fillId="0" borderId="0" xfId="0" applyNumberFormat="1" applyFont="1"/>
    <xf numFmtId="164" fontId="27" fillId="0" borderId="0" xfId="2" applyNumberFormat="1" applyFont="1" applyBorder="1"/>
    <xf numFmtId="164" fontId="32" fillId="0" borderId="0" xfId="0" applyNumberFormat="1" applyFont="1" applyBorder="1"/>
    <xf numFmtId="0" fontId="35" fillId="0" borderId="0" xfId="0" applyFont="1"/>
    <xf numFmtId="164" fontId="28" fillId="0" borderId="0" xfId="0" applyNumberFormat="1" applyFont="1" applyBorder="1"/>
    <xf numFmtId="164" fontId="35" fillId="0" borderId="0" xfId="2" applyNumberFormat="1" applyFont="1"/>
    <xf numFmtId="44" fontId="15" fillId="0" borderId="0" xfId="2" applyFont="1" applyAlignment="1">
      <alignment horizontal="center" vertical="center"/>
    </xf>
    <xf numFmtId="2" fontId="15" fillId="0" borderId="3" xfId="2" applyNumberFormat="1" applyFont="1" applyBorder="1"/>
    <xf numFmtId="0" fontId="36" fillId="0" borderId="0" xfId="0" applyFont="1"/>
    <xf numFmtId="0" fontId="16" fillId="0" borderId="0" xfId="0" applyFont="1"/>
    <xf numFmtId="2" fontId="27" fillId="0" borderId="0" xfId="0" applyNumberFormat="1" applyFont="1"/>
    <xf numFmtId="0" fontId="2" fillId="0" borderId="4" xfId="0" applyFont="1" applyBorder="1"/>
    <xf numFmtId="2" fontId="32" fillId="0" borderId="2" xfId="2" applyNumberFormat="1" applyFont="1" applyBorder="1"/>
    <xf numFmtId="2" fontId="0" fillId="0" borderId="0" xfId="1" applyNumberFormat="1" applyFont="1"/>
    <xf numFmtId="2" fontId="0" fillId="0" borderId="1" xfId="0" applyNumberFormat="1" applyBorder="1"/>
    <xf numFmtId="2" fontId="27" fillId="0" borderId="1" xfId="2" applyNumberFormat="1" applyFont="1" applyBorder="1"/>
    <xf numFmtId="0" fontId="39" fillId="0" borderId="0" xfId="0" applyFont="1"/>
    <xf numFmtId="0" fontId="17" fillId="0" borderId="4" xfId="0" applyFont="1" applyBorder="1" applyAlignment="1">
      <alignment horizontal="right"/>
    </xf>
    <xf numFmtId="2" fontId="20" fillId="0" borderId="0" xfId="0" applyNumberFormat="1" applyFont="1"/>
    <xf numFmtId="43" fontId="2" fillId="0" borderId="4" xfId="1" applyFont="1" applyBorder="1"/>
    <xf numFmtId="2" fontId="0" fillId="0" borderId="0" xfId="0" applyNumberFormat="1" applyBorder="1" applyAlignment="1">
      <alignment horizontal="right" wrapText="1"/>
    </xf>
    <xf numFmtId="39" fontId="1" fillId="0" borderId="0" xfId="1" applyNumberFormat="1" applyFont="1"/>
    <xf numFmtId="44" fontId="30" fillId="0" borderId="0" xfId="2" applyFont="1" applyAlignment="1">
      <alignment horizontal="center"/>
    </xf>
    <xf numFmtId="43" fontId="0" fillId="0" borderId="0" xfId="2" applyNumberFormat="1" applyFont="1" applyAlignment="1">
      <alignment horizontal="right"/>
    </xf>
    <xf numFmtId="43" fontId="1" fillId="0" borderId="0" xfId="2" applyNumberFormat="1" applyFont="1"/>
    <xf numFmtId="0" fontId="1" fillId="0" borderId="0" xfId="0" quotePrefix="1" applyFont="1"/>
    <xf numFmtId="0" fontId="0" fillId="0" borderId="4" xfId="0" applyBorder="1"/>
    <xf numFmtId="43" fontId="1" fillId="0" borderId="1" xfId="1" applyFont="1" applyBorder="1"/>
    <xf numFmtId="43" fontId="0" fillId="0" borderId="1" xfId="1" applyFont="1" applyBorder="1"/>
    <xf numFmtId="43" fontId="0" fillId="0" borderId="0" xfId="1" applyFont="1" applyBorder="1"/>
    <xf numFmtId="0" fontId="31" fillId="0" borderId="1" xfId="0" applyFont="1" applyBorder="1"/>
    <xf numFmtId="2" fontId="31" fillId="0" borderId="2" xfId="0" applyNumberFormat="1" applyFont="1" applyBorder="1"/>
    <xf numFmtId="2" fontId="31" fillId="0" borderId="2" xfId="2" applyNumberFormat="1" applyFont="1" applyBorder="1"/>
    <xf numFmtId="0" fontId="4" fillId="0" borderId="0" xfId="0" applyFont="1"/>
    <xf numFmtId="43" fontId="37" fillId="0" borderId="0" xfId="0" applyNumberFormat="1" applyFont="1"/>
    <xf numFmtId="2" fontId="0" fillId="0" borderId="1" xfId="1" applyNumberFormat="1" applyFont="1" applyBorder="1"/>
    <xf numFmtId="2" fontId="28" fillId="0" borderId="1" xfId="2" applyNumberFormat="1" applyFont="1" applyBorder="1"/>
    <xf numFmtId="0" fontId="40" fillId="0" borderId="0" xfId="0" applyFont="1"/>
    <xf numFmtId="0" fontId="2" fillId="0" borderId="1" xfId="0" applyFont="1" applyBorder="1"/>
    <xf numFmtId="0" fontId="2" fillId="0" borderId="1" xfId="0" applyFont="1" applyFill="1" applyBorder="1"/>
    <xf numFmtId="2" fontId="30" fillId="0" borderId="3" xfId="2" applyNumberFormat="1" applyFont="1" applyBorder="1"/>
    <xf numFmtId="0" fontId="41" fillId="0" borderId="0" xfId="0" applyFont="1" applyAlignment="1"/>
    <xf numFmtId="2" fontId="42" fillId="0" borderId="0" xfId="0" applyNumberFormat="1" applyFont="1" applyAlignment="1">
      <alignment wrapText="1"/>
    </xf>
    <xf numFmtId="2" fontId="44" fillId="0" borderId="0" xfId="0" applyNumberFormat="1" applyFont="1" applyAlignment="1">
      <alignment wrapText="1"/>
    </xf>
    <xf numFmtId="0" fontId="42" fillId="0" borderId="0" xfId="0" applyFont="1" applyAlignment="1">
      <alignment wrapText="1"/>
    </xf>
    <xf numFmtId="2" fontId="42" fillId="0" borderId="0" xfId="0" applyNumberFormat="1" applyFont="1" applyAlignment="1"/>
    <xf numFmtId="2" fontId="43" fillId="0" borderId="0" xfId="0" applyNumberFormat="1" applyFont="1" applyAlignment="1"/>
    <xf numFmtId="2" fontId="44" fillId="0" borderId="0" xfId="0" applyNumberFormat="1" applyFont="1" applyAlignment="1"/>
    <xf numFmtId="0" fontId="42" fillId="0" borderId="0" xfId="0" applyFont="1" applyAlignment="1"/>
    <xf numFmtId="2" fontId="42" fillId="0" borderId="6" xfId="0" applyNumberFormat="1" applyFont="1" applyBorder="1" applyAlignment="1"/>
    <xf numFmtId="2" fontId="41" fillId="0" borderId="0" xfId="0" applyNumberFormat="1" applyFont="1" applyAlignment="1">
      <alignment horizontal="left"/>
    </xf>
    <xf numFmtId="0" fontId="41" fillId="0" borderId="4" xfId="0" applyFont="1" applyBorder="1" applyAlignment="1">
      <alignment wrapText="1"/>
    </xf>
    <xf numFmtId="2" fontId="41" fillId="0" borderId="5" xfId="0" applyNumberFormat="1" applyFont="1" applyBorder="1" applyAlignment="1">
      <alignment wrapText="1"/>
    </xf>
    <xf numFmtId="2" fontId="41" fillId="0" borderId="4" xfId="0" applyNumberFormat="1" applyFont="1" applyBorder="1" applyAlignment="1">
      <alignment wrapText="1"/>
    </xf>
    <xf numFmtId="14" fontId="42" fillId="0" borderId="0" xfId="0" applyNumberFormat="1" applyFont="1" applyAlignment="1">
      <alignment wrapText="1"/>
    </xf>
    <xf numFmtId="2" fontId="42" fillId="0" borderId="0" xfId="0" applyNumberFormat="1" applyFont="1" applyBorder="1" applyAlignment="1">
      <alignment wrapText="1"/>
    </xf>
    <xf numFmtId="2" fontId="42" fillId="0" borderId="6" xfId="0" applyNumberFormat="1" applyFont="1" applyBorder="1" applyAlignment="1">
      <alignment wrapText="1"/>
    </xf>
    <xf numFmtId="2" fontId="41" fillId="0" borderId="0" xfId="0" applyNumberFormat="1" applyFont="1" applyBorder="1" applyAlignment="1">
      <alignment wrapText="1"/>
    </xf>
    <xf numFmtId="14" fontId="42" fillId="0" borderId="0" xfId="0" applyNumberFormat="1" applyFont="1" applyAlignment="1"/>
    <xf numFmtId="2" fontId="42" fillId="0" borderId="0" xfId="0" applyNumberFormat="1" applyFont="1" applyBorder="1" applyAlignment="1"/>
    <xf numFmtId="2" fontId="42" fillId="0" borderId="0" xfId="0" applyNumberFormat="1" applyFont="1"/>
    <xf numFmtId="2" fontId="42" fillId="0" borderId="6" xfId="0" applyNumberFormat="1" applyFont="1" applyBorder="1"/>
    <xf numFmtId="0" fontId="42" fillId="0" borderId="0" xfId="0" applyFont="1"/>
    <xf numFmtId="14" fontId="42" fillId="0" borderId="0" xfId="0" applyNumberFormat="1" applyFont="1"/>
    <xf numFmtId="2" fontId="44" fillId="0" borderId="0" xfId="0" applyNumberFormat="1" applyFont="1"/>
    <xf numFmtId="2" fontId="41" fillId="0" borderId="0" xfId="0" applyNumberFormat="1" applyFont="1"/>
    <xf numFmtId="2" fontId="42" fillId="0" borderId="6" xfId="0" applyNumberFormat="1" applyFont="1" applyBorder="1" applyAlignment="1">
      <alignment horizontal="right"/>
    </xf>
    <xf numFmtId="2" fontId="48" fillId="0" borderId="0" xfId="0" applyNumberFormat="1" applyFont="1"/>
    <xf numFmtId="0" fontId="50" fillId="0" borderId="0" xfId="0" applyFont="1" applyAlignment="1"/>
    <xf numFmtId="2" fontId="41" fillId="0" borderId="0" xfId="0" applyNumberFormat="1" applyFont="1" applyAlignment="1">
      <alignment horizontal="center"/>
    </xf>
    <xf numFmtId="14" fontId="41" fillId="0" borderId="1" xfId="0" applyNumberFormat="1" applyFont="1" applyBorder="1"/>
    <xf numFmtId="2" fontId="41" fillId="0" borderId="1" xfId="0" applyNumberFormat="1" applyFont="1" applyBorder="1"/>
    <xf numFmtId="2" fontId="41" fillId="0" borderId="1" xfId="0" applyNumberFormat="1" applyFont="1" applyBorder="1" applyAlignment="1">
      <alignment horizontal="center"/>
    </xf>
    <xf numFmtId="2" fontId="51" fillId="0" borderId="1" xfId="0" applyNumberFormat="1" applyFont="1" applyBorder="1"/>
    <xf numFmtId="0" fontId="41" fillId="0" borderId="0" xfId="0" applyFont="1"/>
    <xf numFmtId="2" fontId="42" fillId="0" borderId="0" xfId="0" applyNumberFormat="1" applyFont="1" applyAlignment="1">
      <alignment horizontal="right"/>
    </xf>
    <xf numFmtId="2" fontId="52" fillId="0" borderId="0" xfId="0" applyNumberFormat="1" applyFont="1"/>
    <xf numFmtId="2" fontId="42" fillId="0" borderId="1" xfId="0" applyNumberFormat="1" applyFont="1" applyBorder="1"/>
    <xf numFmtId="2" fontId="52" fillId="0" borderId="1" xfId="0" applyNumberFormat="1" applyFont="1" applyBorder="1"/>
    <xf numFmtId="2" fontId="40" fillId="0" borderId="0" xfId="0" applyNumberFormat="1" applyFont="1"/>
    <xf numFmtId="2" fontId="0" fillId="0" borderId="0" xfId="1" applyNumberFormat="1" applyFont="1" applyBorder="1"/>
    <xf numFmtId="2" fontId="0" fillId="0" borderId="4" xfId="0" applyNumberFormat="1" applyBorder="1"/>
    <xf numFmtId="2" fontId="41" fillId="0" borderId="0" xfId="0" applyNumberFormat="1" applyFont="1" applyAlignment="1">
      <alignment horizontal="right"/>
    </xf>
    <xf numFmtId="2" fontId="45" fillId="0" borderId="0" xfId="0" applyNumberFormat="1" applyFont="1" applyBorder="1" applyAlignment="1"/>
    <xf numFmtId="2" fontId="46" fillId="0" borderId="0" xfId="0" applyNumberFormat="1" applyFont="1" applyAlignment="1"/>
    <xf numFmtId="2" fontId="47" fillId="0" borderId="0" xfId="0" applyNumberFormat="1" applyFont="1" applyAlignment="1"/>
    <xf numFmtId="2" fontId="49" fillId="0" borderId="0" xfId="0" applyNumberFormat="1" applyFont="1" applyAlignment="1"/>
    <xf numFmtId="2" fontId="41" fillId="0" borderId="0" xfId="0" applyNumberFormat="1" applyFont="1" applyAlignment="1"/>
    <xf numFmtId="2" fontId="49" fillId="0" borderId="1" xfId="0" applyNumberFormat="1" applyFont="1" applyBorder="1" applyAlignment="1"/>
    <xf numFmtId="2" fontId="43" fillId="0" borderId="1" xfId="0" applyNumberFormat="1" applyFont="1" applyBorder="1" applyAlignment="1"/>
    <xf numFmtId="0" fontId="13" fillId="0" borderId="0" xfId="0" applyFont="1" applyAlignment="1">
      <alignment wrapText="1"/>
    </xf>
    <xf numFmtId="2" fontId="13" fillId="0" borderId="0" xfId="0" applyNumberFormat="1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164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0" fontId="53" fillId="0" borderId="0" xfId="0" applyFont="1" applyAlignment="1"/>
    <xf numFmtId="2" fontId="13" fillId="0" borderId="0" xfId="0" applyNumberFormat="1" applyFont="1" applyAlignment="1"/>
    <xf numFmtId="0" fontId="7" fillId="0" borderId="0" xfId="0" applyFont="1" applyAlignment="1">
      <alignment horizontal="right"/>
    </xf>
    <xf numFmtId="0" fontId="7" fillId="0" borderId="0" xfId="0" applyFont="1" applyBorder="1" applyAlignment="1"/>
    <xf numFmtId="0" fontId="54" fillId="0" borderId="0" xfId="0" applyFont="1" applyAlignment="1"/>
    <xf numFmtId="164" fontId="7" fillId="0" borderId="0" xfId="0" applyNumberFormat="1" applyFont="1" applyAlignment="1"/>
    <xf numFmtId="2" fontId="13" fillId="0" borderId="0" xfId="0" applyNumberFormat="1" applyFont="1"/>
    <xf numFmtId="2" fontId="7" fillId="0" borderId="0" xfId="0" applyNumberFormat="1" applyFont="1" applyAlignment="1">
      <alignment horizontal="right"/>
    </xf>
    <xf numFmtId="2" fontId="7" fillId="0" borderId="0" xfId="0" applyNumberFormat="1" applyFont="1" applyBorder="1"/>
    <xf numFmtId="2" fontId="7" fillId="0" borderId="0" xfId="2" applyNumberFormat="1" applyFont="1"/>
    <xf numFmtId="2" fontId="7" fillId="0" borderId="0" xfId="2" applyNumberFormat="1" applyFont="1" applyAlignment="1">
      <alignment wrapText="1"/>
    </xf>
    <xf numFmtId="2" fontId="7" fillId="0" borderId="0" xfId="2" applyNumberFormat="1" applyFont="1" applyAlignment="1"/>
    <xf numFmtId="0" fontId="55" fillId="0" borderId="0" xfId="0" applyFont="1" applyAlignment="1">
      <alignment horizontal="right" wrapText="1"/>
    </xf>
    <xf numFmtId="2" fontId="7" fillId="0" borderId="0" xfId="0" applyNumberFormat="1" applyFont="1" applyAlignment="1">
      <alignment horizontal="center"/>
    </xf>
    <xf numFmtId="2" fontId="7" fillId="0" borderId="0" xfId="2" applyNumberFormat="1" applyFont="1" applyAlignment="1">
      <alignment horizontal="center"/>
    </xf>
    <xf numFmtId="0" fontId="53" fillId="0" borderId="0" xfId="0" applyFont="1" applyAlignment="1">
      <alignment wrapText="1"/>
    </xf>
    <xf numFmtId="2" fontId="7" fillId="0" borderId="0" xfId="0" applyNumberFormat="1" applyFont="1" applyAlignment="1">
      <alignment horizontal="right" wrapText="1"/>
    </xf>
    <xf numFmtId="2" fontId="7" fillId="0" borderId="0" xfId="0" applyNumberFormat="1" applyFont="1" applyAlignment="1">
      <alignment wrapText="1"/>
    </xf>
    <xf numFmtId="2" fontId="56" fillId="0" borderId="0" xfId="0" applyNumberFormat="1" applyFont="1" applyAlignment="1"/>
    <xf numFmtId="2" fontId="56" fillId="0" borderId="0" xfId="0" applyNumberFormat="1" applyFont="1"/>
    <xf numFmtId="2" fontId="13" fillId="0" borderId="1" xfId="0" applyNumberFormat="1" applyFont="1" applyBorder="1" applyAlignment="1"/>
    <xf numFmtId="2" fontId="7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/>
    <xf numFmtId="2" fontId="7" fillId="0" borderId="1" xfId="2" applyNumberFormat="1" applyFont="1" applyBorder="1" applyAlignment="1"/>
    <xf numFmtId="2" fontId="13" fillId="0" borderId="3" xfId="0" applyNumberFormat="1" applyFont="1" applyBorder="1"/>
    <xf numFmtId="2" fontId="7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/>
    <xf numFmtId="2" fontId="7" fillId="0" borderId="0" xfId="0" applyNumberFormat="1" applyFont="1" applyBorder="1" applyAlignment="1">
      <alignment horizontal="right"/>
    </xf>
    <xf numFmtId="2" fontId="7" fillId="0" borderId="0" xfId="0" applyNumberFormat="1" applyFont="1" applyBorder="1" applyAlignment="1"/>
    <xf numFmtId="2" fontId="7" fillId="0" borderId="0" xfId="2" applyNumberFormat="1" applyFont="1" applyBorder="1" applyAlignment="1"/>
    <xf numFmtId="0" fontId="13" fillId="0" borderId="0" xfId="0" applyFont="1" applyBorder="1" applyAlignment="1"/>
    <xf numFmtId="2" fontId="56" fillId="0" borderId="0" xfId="0" applyNumberFormat="1" applyFont="1" applyBorder="1" applyAlignment="1"/>
    <xf numFmtId="2" fontId="56" fillId="0" borderId="0" xfId="2" applyNumberFormat="1" applyFont="1" applyBorder="1" applyAlignment="1"/>
    <xf numFmtId="2" fontId="57" fillId="0" borderId="0" xfId="0" applyNumberFormat="1" applyFont="1" applyBorder="1" applyAlignment="1">
      <alignment horizontal="right"/>
    </xf>
    <xf numFmtId="44" fontId="7" fillId="0" borderId="0" xfId="2" applyFont="1"/>
    <xf numFmtId="44" fontId="54" fillId="0" borderId="0" xfId="2" applyFont="1" applyAlignment="1">
      <alignment wrapText="1"/>
    </xf>
    <xf numFmtId="0" fontId="58" fillId="0" borderId="0" xfId="0" applyFont="1" applyAlignment="1"/>
    <xf numFmtId="2" fontId="59" fillId="0" borderId="0" xfId="0" applyNumberFormat="1" applyFont="1"/>
    <xf numFmtId="2" fontId="59" fillId="0" borderId="0" xfId="0" applyNumberFormat="1" applyFont="1" applyAlignment="1">
      <alignment horizontal="right"/>
    </xf>
    <xf numFmtId="2" fontId="13" fillId="0" borderId="0" xfId="2" applyNumberFormat="1" applyFont="1"/>
    <xf numFmtId="164" fontId="13" fillId="0" borderId="0" xfId="0" applyNumberFormat="1" applyFont="1"/>
    <xf numFmtId="2" fontId="13" fillId="0" borderId="0" xfId="0" applyNumberFormat="1" applyFont="1" applyFill="1" applyBorder="1" applyAlignment="1"/>
    <xf numFmtId="0" fontId="59" fillId="0" borderId="0" xfId="0" applyFont="1"/>
    <xf numFmtId="0" fontId="54" fillId="0" borderId="0" xfId="0" applyFont="1" applyAlignment="1">
      <alignment wrapText="1"/>
    </xf>
    <xf numFmtId="2" fontId="58" fillId="0" borderId="0" xfId="0" applyNumberFormat="1" applyFont="1"/>
    <xf numFmtId="2" fontId="58" fillId="0" borderId="0" xfId="0" applyNumberFormat="1" applyFont="1" applyAlignment="1">
      <alignment horizontal="right"/>
    </xf>
    <xf numFmtId="0" fontId="58" fillId="0" borderId="0" xfId="0" applyFont="1"/>
    <xf numFmtId="0" fontId="57" fillId="0" borderId="0" xfId="0" applyFont="1"/>
    <xf numFmtId="0" fontId="58" fillId="0" borderId="0" xfId="0" applyFont="1" applyAlignment="1">
      <alignment wrapText="1"/>
    </xf>
    <xf numFmtId="2" fontId="57" fillId="0" borderId="0" xfId="0" applyNumberFormat="1" applyFont="1"/>
    <xf numFmtId="0" fontId="57" fillId="0" borderId="0" xfId="0" applyFont="1" applyAlignment="1">
      <alignment wrapText="1"/>
    </xf>
    <xf numFmtId="2" fontId="20" fillId="0" borderId="0" xfId="2" applyNumberFormat="1" applyFont="1" applyFill="1" applyAlignment="1">
      <alignment horizontal="right"/>
    </xf>
    <xf numFmtId="2" fontId="13" fillId="0" borderId="0" xfId="0" applyNumberFormat="1" applyFont="1" applyBorder="1" applyAlignment="1">
      <alignment horizontal="right"/>
    </xf>
    <xf numFmtId="14" fontId="42" fillId="0" borderId="0" xfId="0" applyNumberFormat="1" applyFont="1" applyBorder="1" applyAlignment="1">
      <alignment horizontal="right" wrapText="1"/>
    </xf>
    <xf numFmtId="0" fontId="0" fillId="0" borderId="1" xfId="0" applyBorder="1"/>
    <xf numFmtId="2" fontId="42" fillId="0" borderId="6" xfId="0" applyNumberFormat="1" applyFont="1" applyBorder="1" applyAlignment="1">
      <alignment horizontal="right" wrapText="1"/>
    </xf>
    <xf numFmtId="0" fontId="60" fillId="0" borderId="0" xfId="0" applyFont="1"/>
    <xf numFmtId="8" fontId="39" fillId="0" borderId="0" xfId="0" applyNumberFormat="1" applyFont="1"/>
    <xf numFmtId="0" fontId="61" fillId="0" borderId="0" xfId="0" applyFont="1" applyFill="1" applyBorder="1" applyAlignment="1">
      <alignment horizontal="left" vertical="center"/>
    </xf>
    <xf numFmtId="0" fontId="61" fillId="2" borderId="7" xfId="0" applyFont="1" applyFill="1" applyBorder="1" applyAlignment="1">
      <alignment horizontal="center" vertical="center"/>
    </xf>
    <xf numFmtId="0" fontId="61" fillId="2" borderId="7" xfId="0" applyFont="1" applyFill="1" applyBorder="1" applyAlignment="1">
      <alignment horizontal="center" vertical="center" wrapText="1"/>
    </xf>
    <xf numFmtId="0" fontId="61" fillId="2" borderId="8" xfId="0" applyFont="1" applyFill="1" applyBorder="1" applyAlignment="1">
      <alignment horizontal="center" vertical="center" wrapText="1"/>
    </xf>
    <xf numFmtId="0" fontId="39" fillId="0" borderId="7" xfId="0" applyFont="1" applyBorder="1"/>
    <xf numFmtId="0" fontId="39" fillId="0" borderId="8" xfId="0" applyFont="1" applyBorder="1" applyAlignment="1">
      <alignment horizontal="right"/>
    </xf>
    <xf numFmtId="0" fontId="39" fillId="0" borderId="8" xfId="0" applyFont="1" applyBorder="1" applyAlignment="1">
      <alignment horizontal="center"/>
    </xf>
    <xf numFmtId="8" fontId="39" fillId="0" borderId="7" xfId="0" applyNumberFormat="1" applyFont="1" applyBorder="1"/>
    <xf numFmtId="8" fontId="39" fillId="0" borderId="8" xfId="0" applyNumberFormat="1" applyFont="1" applyBorder="1"/>
    <xf numFmtId="8" fontId="62" fillId="0" borderId="7" xfId="0" applyNumberFormat="1" applyFont="1" applyBorder="1"/>
    <xf numFmtId="10" fontId="39" fillId="0" borderId="0" xfId="3" applyNumberFormat="1" applyFont="1"/>
    <xf numFmtId="0" fontId="39" fillId="0" borderId="7" xfId="0" applyFont="1" applyBorder="1" applyAlignment="1">
      <alignment horizontal="right"/>
    </xf>
    <xf numFmtId="0" fontId="39" fillId="0" borderId="7" xfId="0" applyFont="1" applyBorder="1" applyAlignment="1">
      <alignment horizontal="center"/>
    </xf>
    <xf numFmtId="8" fontId="63" fillId="0" borderId="7" xfId="0" applyNumberFormat="1" applyFont="1" applyBorder="1"/>
    <xf numFmtId="8" fontId="64" fillId="0" borderId="7" xfId="0" applyNumberFormat="1" applyFont="1" applyBorder="1"/>
    <xf numFmtId="2" fontId="16" fillId="0" borderId="1" xfId="0" applyNumberFormat="1" applyFont="1" applyBorder="1"/>
    <xf numFmtId="2" fontId="0" fillId="0" borderId="1" xfId="0" applyNumberFormat="1" applyBorder="1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[1]Sheet2!$G$10</c:f>
              <c:strCache>
                <c:ptCount val="1"/>
                <c:pt idx="0">
                  <c:v>YTD Goal</c:v>
                </c:pt>
              </c:strCache>
            </c:strRef>
          </c:tx>
          <c:marker>
            <c:symbol val="none"/>
          </c:marker>
          <c:cat>
            <c:strRef>
              <c:f>[1]Sheet2!$B$11:$B$22</c:f>
              <c:strCache>
                <c:ptCount val="12"/>
                <c:pt idx="0">
                  <c:v>January</c:v>
                </c:pt>
                <c:pt idx="1">
                  <c:v>Febrary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[1]Sheet2!$G$11:$G$22</c:f>
              <c:numCache>
                <c:formatCode>General</c:formatCode>
                <c:ptCount val="12"/>
                <c:pt idx="0">
                  <c:v>15945.315384615385</c:v>
                </c:pt>
                <c:pt idx="1">
                  <c:v>31890.630769230771</c:v>
                </c:pt>
                <c:pt idx="2">
                  <c:v>51822.275000000001</c:v>
                </c:pt>
                <c:pt idx="3">
                  <c:v>67767.590384615381</c:v>
                </c:pt>
                <c:pt idx="4">
                  <c:v>83712.905769230769</c:v>
                </c:pt>
                <c:pt idx="5">
                  <c:v>103644.55</c:v>
                </c:pt>
                <c:pt idx="6">
                  <c:v>119589.86538461539</c:v>
                </c:pt>
                <c:pt idx="7">
                  <c:v>135535.18076923076</c:v>
                </c:pt>
                <c:pt idx="8">
                  <c:v>155466.82499999998</c:v>
                </c:pt>
                <c:pt idx="9">
                  <c:v>171412.14038461537</c:v>
                </c:pt>
                <c:pt idx="10">
                  <c:v>187357.45576923076</c:v>
                </c:pt>
                <c:pt idx="11">
                  <c:v>207289.09999999998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E0-4F52-9D97-E60B3BF0550F}"/>
            </c:ext>
          </c:extLst>
        </c:ser>
        <c:ser>
          <c:idx val="1"/>
          <c:order val="1"/>
          <c:tx>
            <c:strRef>
              <c:f>[1]Sheet2!$H$10</c:f>
              <c:strCache>
                <c:ptCount val="1"/>
                <c:pt idx="0">
                  <c:v>YTD Offerings</c:v>
                </c:pt>
              </c:strCache>
            </c:strRef>
          </c:tx>
          <c:marker>
            <c:symbol val="none"/>
          </c:marker>
          <c:cat>
            <c:strRef>
              <c:f>[1]Sheet2!$B$11:$B$22</c:f>
              <c:strCache>
                <c:ptCount val="12"/>
                <c:pt idx="0">
                  <c:v>January</c:v>
                </c:pt>
                <c:pt idx="1">
                  <c:v>Febrary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[1]Sheet2!$H$11:$H$22</c:f>
              <c:numCache>
                <c:formatCode>General</c:formatCode>
                <c:ptCount val="12"/>
                <c:pt idx="0">
                  <c:v>16325</c:v>
                </c:pt>
                <c:pt idx="1">
                  <c:v>34288.119999999995</c:v>
                </c:pt>
                <c:pt idx="2">
                  <c:v>51740.119999999995</c:v>
                </c:pt>
                <c:pt idx="3">
                  <c:v>71922.720000000001</c:v>
                </c:pt>
                <c:pt idx="4">
                  <c:v>90355.72</c:v>
                </c:pt>
                <c:pt idx="5">
                  <c:v>106350.72</c:v>
                </c:pt>
                <c:pt idx="6">
                  <c:v>121724.22</c:v>
                </c:pt>
                <c:pt idx="7">
                  <c:v>135406.22</c:v>
                </c:pt>
                <c:pt idx="8">
                  <c:v>154810.72</c:v>
                </c:pt>
                <c:pt idx="9">
                  <c:v>169755.72</c:v>
                </c:pt>
                <c:pt idx="10">
                  <c:v>185160.72</c:v>
                </c:pt>
                <c:pt idx="11">
                  <c:v>210751.54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E0-4F52-9D97-E60B3BF05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71616"/>
        <c:axId val="213473152"/>
      </c:lineChart>
      <c:catAx>
        <c:axId val="21347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3473152"/>
        <c:crosses val="autoZero"/>
        <c:auto val="1"/>
        <c:lblAlgn val="ctr"/>
        <c:lblOffset val="100"/>
        <c:noMultiLvlLbl val="0"/>
      </c:catAx>
      <c:valAx>
        <c:axId val="213473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471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230505</xdr:colOff>
      <xdr:row>8</xdr:row>
      <xdr:rowOff>228601</xdr:rowOff>
    </xdr:from>
    <xdr:to>
      <xdr:col>16</xdr:col>
      <xdr:colOff>276224</xdr:colOff>
      <xdr:row>23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admin/Documents/Excel/Offering%20Goal%20with%20graph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>
        <row r="10">
          <cell r="G10" t="str">
            <v>YTD Goal</v>
          </cell>
          <cell r="H10" t="str">
            <v>YTD Offerings</v>
          </cell>
        </row>
        <row r="11">
          <cell r="B11" t="str">
            <v>January</v>
          </cell>
          <cell r="G11">
            <v>15945.315384615385</v>
          </cell>
          <cell r="H11">
            <v>16325</v>
          </cell>
        </row>
        <row r="12">
          <cell r="B12" t="str">
            <v>Febrary</v>
          </cell>
          <cell r="G12">
            <v>31890.630769230771</v>
          </cell>
          <cell r="H12">
            <v>34288.119999999995</v>
          </cell>
        </row>
        <row r="13">
          <cell r="B13" t="str">
            <v>March</v>
          </cell>
          <cell r="G13">
            <v>51822.275000000001</v>
          </cell>
          <cell r="H13">
            <v>51740.119999999995</v>
          </cell>
        </row>
        <row r="14">
          <cell r="B14" t="str">
            <v>April</v>
          </cell>
          <cell r="G14">
            <v>67767.590384615381</v>
          </cell>
          <cell r="H14">
            <v>71922.720000000001</v>
          </cell>
        </row>
        <row r="15">
          <cell r="B15" t="str">
            <v>May</v>
          </cell>
          <cell r="G15">
            <v>83712.905769230769</v>
          </cell>
          <cell r="H15">
            <v>90355.72</v>
          </cell>
        </row>
        <row r="16">
          <cell r="B16" t="str">
            <v>June</v>
          </cell>
          <cell r="G16">
            <v>103644.55</v>
          </cell>
          <cell r="H16">
            <v>106350.72</v>
          </cell>
        </row>
        <row r="17">
          <cell r="B17" t="str">
            <v>July</v>
          </cell>
          <cell r="G17">
            <v>119589.86538461539</v>
          </cell>
          <cell r="H17">
            <v>121724.22</v>
          </cell>
        </row>
        <row r="18">
          <cell r="B18" t="str">
            <v>August</v>
          </cell>
          <cell r="G18">
            <v>135535.18076923076</v>
          </cell>
          <cell r="H18">
            <v>135406.22</v>
          </cell>
        </row>
        <row r="19">
          <cell r="B19" t="str">
            <v>September</v>
          </cell>
          <cell r="G19">
            <v>155466.82499999998</v>
          </cell>
          <cell r="H19">
            <v>154810.72</v>
          </cell>
        </row>
        <row r="20">
          <cell r="B20" t="str">
            <v>October</v>
          </cell>
          <cell r="G20">
            <v>171412.14038461537</v>
          </cell>
          <cell r="H20">
            <v>169755.72</v>
          </cell>
        </row>
        <row r="21">
          <cell r="B21" t="str">
            <v>November</v>
          </cell>
          <cell r="G21">
            <v>187357.45576923076</v>
          </cell>
          <cell r="H21">
            <v>185160.72</v>
          </cell>
        </row>
        <row r="22">
          <cell r="B22" t="str">
            <v>December</v>
          </cell>
          <cell r="G22">
            <v>207289.09999999998</v>
          </cell>
          <cell r="H22">
            <v>210751.54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workbookViewId="0">
      <selection activeCell="B39" sqref="B39"/>
    </sheetView>
  </sheetViews>
  <sheetFormatPr baseColWidth="10" defaultColWidth="9.1640625" defaultRowHeight="14" x14ac:dyDescent="0.15"/>
  <cols>
    <col min="1" max="1" width="11.5" style="203" bestFit="1" customWidth="1"/>
    <col min="2" max="2" width="10.6640625" style="201" customWidth="1"/>
    <col min="3" max="5" width="12.6640625" style="201" customWidth="1"/>
    <col min="6" max="6" width="9.5" style="201" bestFit="1" customWidth="1"/>
    <col min="7" max="7" width="12.6640625" style="201" customWidth="1"/>
    <col min="8" max="8" width="17.6640625" style="187" customWidth="1"/>
    <col min="9" max="9" width="11.6640625" style="205" customWidth="1"/>
    <col min="10" max="10" width="40.6640625" style="201" customWidth="1"/>
    <col min="11" max="11" width="10.6640625" style="201" customWidth="1"/>
    <col min="12" max="12" width="9.33203125" style="203" bestFit="1" customWidth="1"/>
    <col min="13" max="16384" width="9.1640625" style="203"/>
  </cols>
  <sheetData>
    <row r="1" spans="1:11" s="185" customFormat="1" x14ac:dyDescent="0.15">
      <c r="A1" s="182" t="s">
        <v>85</v>
      </c>
      <c r="B1" s="183"/>
      <c r="C1" s="183"/>
      <c r="D1" s="183"/>
      <c r="E1" s="183"/>
      <c r="F1" s="183"/>
      <c r="G1" s="183"/>
      <c r="H1" s="187"/>
      <c r="I1" s="184"/>
      <c r="J1" s="183"/>
      <c r="K1" s="183"/>
    </row>
    <row r="2" spans="1:11" s="189" customFormat="1" x14ac:dyDescent="0.15">
      <c r="A2" s="182" t="s">
        <v>217</v>
      </c>
      <c r="B2" s="186"/>
      <c r="C2" s="186"/>
      <c r="D2" s="186"/>
      <c r="E2" s="186"/>
      <c r="F2" s="186"/>
      <c r="G2" s="186"/>
      <c r="H2" s="187"/>
      <c r="I2" s="188"/>
      <c r="J2" s="186"/>
      <c r="K2" s="186"/>
    </row>
    <row r="3" spans="1:11" s="189" customFormat="1" x14ac:dyDescent="0.15">
      <c r="B3" s="186"/>
      <c r="C3" s="186"/>
      <c r="D3" s="186"/>
      <c r="E3" s="186"/>
      <c r="F3" s="186"/>
      <c r="G3" s="190"/>
      <c r="H3" s="223" t="s">
        <v>95</v>
      </c>
      <c r="I3" s="191" t="s">
        <v>96</v>
      </c>
      <c r="J3" s="186"/>
      <c r="K3" s="186"/>
    </row>
    <row r="4" spans="1:11" s="185" customFormat="1" ht="46" thickBot="1" x14ac:dyDescent="0.2">
      <c r="A4" s="192" t="s">
        <v>87</v>
      </c>
      <c r="B4" s="193" t="s">
        <v>88</v>
      </c>
      <c r="C4" s="194" t="s">
        <v>89</v>
      </c>
      <c r="D4" s="194" t="s">
        <v>126</v>
      </c>
      <c r="E4" s="194" t="s">
        <v>221</v>
      </c>
      <c r="F4" s="194" t="s">
        <v>91</v>
      </c>
      <c r="G4" s="193" t="s">
        <v>92</v>
      </c>
      <c r="H4" s="194" t="s">
        <v>94</v>
      </c>
      <c r="I4" s="194" t="s">
        <v>216</v>
      </c>
      <c r="J4" s="194" t="s">
        <v>93</v>
      </c>
      <c r="K4" s="194" t="s">
        <v>61</v>
      </c>
    </row>
    <row r="5" spans="1:11" s="185" customFormat="1" x14ac:dyDescent="0.15">
      <c r="A5" s="291">
        <v>43865</v>
      </c>
      <c r="B5" s="293">
        <v>3893</v>
      </c>
      <c r="C5" s="196">
        <v>3845</v>
      </c>
      <c r="D5" s="196">
        <v>48</v>
      </c>
      <c r="E5" s="196"/>
      <c r="F5" s="196"/>
      <c r="G5" s="197"/>
      <c r="H5" s="196"/>
      <c r="I5" s="196"/>
      <c r="J5" s="196"/>
      <c r="K5" s="198"/>
    </row>
    <row r="6" spans="1:11" s="185" customFormat="1" x14ac:dyDescent="0.15">
      <c r="A6" s="195">
        <v>43879</v>
      </c>
      <c r="B6" s="197">
        <v>4370.45</v>
      </c>
      <c r="C6" s="183">
        <v>3910</v>
      </c>
      <c r="D6" s="183">
        <v>197</v>
      </c>
      <c r="E6" s="183"/>
      <c r="F6" s="183">
        <v>60</v>
      </c>
      <c r="G6" s="197"/>
      <c r="H6" s="224"/>
      <c r="I6" s="183"/>
      <c r="J6" s="189" t="s">
        <v>219</v>
      </c>
      <c r="K6" s="198"/>
    </row>
    <row r="7" spans="1:11" s="189" customFormat="1" x14ac:dyDescent="0.15">
      <c r="A7" s="199"/>
      <c r="B7" s="190"/>
      <c r="C7" s="186"/>
      <c r="D7" s="186"/>
      <c r="E7" s="186"/>
      <c r="F7" s="186">
        <v>200</v>
      </c>
      <c r="G7" s="190"/>
      <c r="H7" s="186"/>
      <c r="I7" s="200"/>
      <c r="J7" s="189" t="s">
        <v>220</v>
      </c>
      <c r="K7" s="200"/>
    </row>
    <row r="8" spans="1:11" x14ac:dyDescent="0.15">
      <c r="A8" s="199"/>
      <c r="B8" s="190"/>
      <c r="C8" s="186"/>
      <c r="D8" s="186"/>
      <c r="E8" s="186"/>
      <c r="G8" s="202"/>
      <c r="H8" s="186"/>
      <c r="I8" s="201">
        <v>3.45</v>
      </c>
      <c r="J8" s="201" t="s">
        <v>211</v>
      </c>
    </row>
    <row r="9" spans="1:11" x14ac:dyDescent="0.15">
      <c r="A9" s="204">
        <v>43880</v>
      </c>
      <c r="B9" s="202">
        <v>5</v>
      </c>
      <c r="E9" s="201">
        <v>5</v>
      </c>
      <c r="G9" s="202"/>
      <c r="H9" s="186"/>
      <c r="I9" s="201"/>
    </row>
    <row r="10" spans="1:11" x14ac:dyDescent="0.15">
      <c r="A10" s="204">
        <v>43882</v>
      </c>
      <c r="B10" s="202">
        <v>17.75</v>
      </c>
      <c r="E10" s="201">
        <v>17.75</v>
      </c>
      <c r="G10" s="202"/>
      <c r="H10" s="186"/>
      <c r="I10" s="201"/>
    </row>
    <row r="11" spans="1:11" x14ac:dyDescent="0.15">
      <c r="A11" s="204">
        <v>43886</v>
      </c>
      <c r="B11" s="202">
        <v>1465</v>
      </c>
      <c r="C11" s="201">
        <v>1380</v>
      </c>
      <c r="D11" s="201">
        <v>85</v>
      </c>
      <c r="G11" s="202"/>
      <c r="H11" s="186"/>
      <c r="I11" s="201"/>
    </row>
    <row r="12" spans="1:11" x14ac:dyDescent="0.15">
      <c r="A12" s="204">
        <v>43890</v>
      </c>
      <c r="B12" s="202">
        <v>27.3</v>
      </c>
      <c r="C12" s="200"/>
      <c r="D12" s="200"/>
      <c r="E12" s="200"/>
      <c r="G12" s="202">
        <v>27.3</v>
      </c>
      <c r="H12" s="225"/>
      <c r="I12" s="201"/>
    </row>
    <row r="13" spans="1:11" x14ac:dyDescent="0.15">
      <c r="A13" s="204"/>
      <c r="B13" s="202"/>
      <c r="F13" s="196"/>
      <c r="G13" s="202"/>
      <c r="H13" s="188"/>
      <c r="I13" s="201"/>
    </row>
    <row r="14" spans="1:11" x14ac:dyDescent="0.15">
      <c r="A14" s="204"/>
      <c r="B14" s="202"/>
      <c r="F14" s="196"/>
      <c r="G14" s="202"/>
      <c r="H14" s="188"/>
    </row>
    <row r="15" spans="1:11" x14ac:dyDescent="0.15">
      <c r="A15" s="204"/>
      <c r="B15" s="202"/>
      <c r="G15" s="202"/>
      <c r="I15" s="201"/>
    </row>
    <row r="16" spans="1:11" x14ac:dyDescent="0.15">
      <c r="A16" s="204"/>
      <c r="B16" s="202"/>
      <c r="G16" s="202"/>
      <c r="H16" s="226"/>
      <c r="I16" s="201"/>
    </row>
    <row r="17" spans="1:12" x14ac:dyDescent="0.15">
      <c r="A17" s="204"/>
      <c r="B17" s="202"/>
      <c r="G17" s="202"/>
      <c r="H17" s="186"/>
      <c r="I17" s="201"/>
    </row>
    <row r="18" spans="1:12" x14ac:dyDescent="0.15">
      <c r="A18" s="204"/>
      <c r="B18" s="202"/>
      <c r="D18" s="206"/>
      <c r="E18" s="206"/>
      <c r="G18" s="202"/>
      <c r="H18" s="186"/>
      <c r="I18" s="201"/>
    </row>
    <row r="19" spans="1:12" x14ac:dyDescent="0.15">
      <c r="A19" s="204"/>
      <c r="B19" s="207"/>
      <c r="G19" s="202"/>
      <c r="I19" s="208"/>
    </row>
    <row r="20" spans="1:12" x14ac:dyDescent="0.15">
      <c r="B20" s="202" t="s">
        <v>196</v>
      </c>
      <c r="G20" s="202"/>
      <c r="H20" s="227"/>
      <c r="I20" s="206"/>
      <c r="J20" s="209"/>
    </row>
    <row r="21" spans="1:12" x14ac:dyDescent="0.15">
      <c r="B21" s="206">
        <f>SUM(B5:B20)</f>
        <v>9778.5</v>
      </c>
      <c r="C21" s="206">
        <f t="shared" ref="C21:J21" si="0">SUM(C5:C20)</f>
        <v>9135</v>
      </c>
      <c r="D21" s="206">
        <f t="shared" si="0"/>
        <v>330</v>
      </c>
      <c r="E21" s="206">
        <f t="shared" si="0"/>
        <v>22.75</v>
      </c>
      <c r="F21" s="206">
        <f t="shared" si="0"/>
        <v>260</v>
      </c>
      <c r="G21" s="206">
        <f t="shared" si="0"/>
        <v>27.3</v>
      </c>
      <c r="H21" s="206">
        <f t="shared" si="0"/>
        <v>0</v>
      </c>
      <c r="I21" s="206">
        <f t="shared" si="0"/>
        <v>3.45</v>
      </c>
      <c r="J21" s="206">
        <f t="shared" si="0"/>
        <v>0</v>
      </c>
      <c r="K21" s="206">
        <f>SUM(C21:J21)</f>
        <v>9778.5</v>
      </c>
      <c r="L21" s="201">
        <f>B21-K21</f>
        <v>0</v>
      </c>
    </row>
    <row r="22" spans="1:12" x14ac:dyDescent="0.15">
      <c r="C22" s="210" t="s">
        <v>97</v>
      </c>
      <c r="D22" s="210" t="s">
        <v>97</v>
      </c>
      <c r="E22" s="210" t="s">
        <v>97</v>
      </c>
      <c r="F22" s="210" t="s">
        <v>97</v>
      </c>
      <c r="G22" s="210" t="s">
        <v>97</v>
      </c>
      <c r="K22" s="206"/>
    </row>
    <row r="23" spans="1:12" x14ac:dyDescent="0.15">
      <c r="A23" s="211"/>
      <c r="B23" s="212"/>
      <c r="C23" s="213"/>
      <c r="D23" s="213"/>
      <c r="E23" s="213"/>
      <c r="F23" s="213"/>
      <c r="G23" s="213"/>
      <c r="H23" s="229"/>
      <c r="I23" s="214"/>
      <c r="J23" s="212"/>
      <c r="K23" s="212">
        <f>SUM(C23:J23)</f>
        <v>0</v>
      </c>
    </row>
    <row r="24" spans="1:12" x14ac:dyDescent="0.15">
      <c r="B24" s="206">
        <f>SUM(B21:B23)</f>
        <v>9778.5</v>
      </c>
      <c r="C24" s="206">
        <f t="shared" ref="C24:K24" si="1">SUM(C21:C23)</f>
        <v>9135</v>
      </c>
      <c r="D24" s="206">
        <f t="shared" si="1"/>
        <v>330</v>
      </c>
      <c r="E24" s="206">
        <f t="shared" si="1"/>
        <v>22.75</v>
      </c>
      <c r="F24" s="206">
        <f t="shared" si="1"/>
        <v>260</v>
      </c>
      <c r="G24" s="206">
        <f t="shared" si="1"/>
        <v>27.3</v>
      </c>
      <c r="H24" s="228">
        <f t="shared" si="1"/>
        <v>0</v>
      </c>
      <c r="I24" s="206">
        <f t="shared" si="1"/>
        <v>3.45</v>
      </c>
      <c r="J24" s="206">
        <f t="shared" si="1"/>
        <v>0</v>
      </c>
      <c r="K24" s="206">
        <f t="shared" si="1"/>
        <v>9778.5</v>
      </c>
    </row>
    <row r="25" spans="1:12" x14ac:dyDescent="0.15">
      <c r="A25" s="215" t="s">
        <v>218</v>
      </c>
      <c r="C25" s="206"/>
      <c r="D25" s="206"/>
      <c r="E25" s="206"/>
      <c r="F25" s="206"/>
      <c r="G25" s="206"/>
    </row>
    <row r="26" spans="1:12" x14ac:dyDescent="0.15">
      <c r="A26" s="204"/>
      <c r="B26" s="216">
        <v>12.85</v>
      </c>
      <c r="D26" s="191"/>
      <c r="E26" s="191"/>
      <c r="F26" s="206"/>
      <c r="G26" s="201">
        <v>12.85</v>
      </c>
      <c r="J26" s="201" t="s">
        <v>154</v>
      </c>
    </row>
    <row r="27" spans="1:12" x14ac:dyDescent="0.15">
      <c r="J27" s="201" t="s">
        <v>191</v>
      </c>
    </row>
    <row r="28" spans="1:12" x14ac:dyDescent="0.15">
      <c r="J28" s="201" t="s">
        <v>190</v>
      </c>
    </row>
    <row r="29" spans="1:12" x14ac:dyDescent="0.15">
      <c r="B29" s="201">
        <v>3.4</v>
      </c>
      <c r="I29" s="217">
        <v>3.4</v>
      </c>
      <c r="J29" s="217" t="s">
        <v>155</v>
      </c>
    </row>
    <row r="30" spans="1:12" x14ac:dyDescent="0.15">
      <c r="J30" s="201" t="s">
        <v>192</v>
      </c>
    </row>
    <row r="31" spans="1:12" x14ac:dyDescent="0.15">
      <c r="J31" s="201" t="s">
        <v>193</v>
      </c>
    </row>
    <row r="32" spans="1:12" x14ac:dyDescent="0.15">
      <c r="J32" s="201" t="s">
        <v>194</v>
      </c>
    </row>
    <row r="33" spans="1:11" x14ac:dyDescent="0.15">
      <c r="J33" s="201" t="s">
        <v>195</v>
      </c>
    </row>
    <row r="34" spans="1:11" x14ac:dyDescent="0.15">
      <c r="B34" s="218"/>
      <c r="C34" s="218"/>
      <c r="D34" s="212"/>
      <c r="E34" s="212"/>
      <c r="F34" s="218"/>
      <c r="G34" s="218"/>
      <c r="H34" s="230"/>
      <c r="I34" s="219"/>
      <c r="J34" s="218" t="s">
        <v>197</v>
      </c>
    </row>
    <row r="35" spans="1:11" x14ac:dyDescent="0.15">
      <c r="H35" s="186"/>
    </row>
    <row r="36" spans="1:11" x14ac:dyDescent="0.15">
      <c r="B36" s="206">
        <f>SUM(B26:B34)</f>
        <v>16.25</v>
      </c>
      <c r="G36" s="201">
        <f>SUM(G26:G34)</f>
        <v>12.85</v>
      </c>
      <c r="I36" s="205">
        <f>SUM(I29:I35)</f>
        <v>3.4</v>
      </c>
    </row>
    <row r="38" spans="1:11" x14ac:dyDescent="0.15">
      <c r="A38" s="215" t="s">
        <v>127</v>
      </c>
      <c r="C38" s="206"/>
      <c r="D38" s="206"/>
      <c r="E38" s="206"/>
    </row>
    <row r="39" spans="1:11" x14ac:dyDescent="0.15">
      <c r="A39" s="215" t="s">
        <v>61</v>
      </c>
      <c r="B39" s="206">
        <f>B21+B36</f>
        <v>9794.75</v>
      </c>
      <c r="C39" s="206">
        <f>C21+C36</f>
        <v>9135</v>
      </c>
      <c r="D39" s="206">
        <f>D21+D36</f>
        <v>330</v>
      </c>
      <c r="E39" s="206">
        <f>E21+E36</f>
        <v>22.75</v>
      </c>
      <c r="F39" s="206">
        <f>F21+F36</f>
        <v>260</v>
      </c>
      <c r="G39" s="206">
        <f>G21+G36+G35</f>
        <v>40.15</v>
      </c>
      <c r="H39" s="228">
        <f>H21+H36</f>
        <v>0</v>
      </c>
      <c r="I39" s="206">
        <f>I24+I36</f>
        <v>6.85</v>
      </c>
      <c r="J39" s="206"/>
      <c r="K39" s="206">
        <f>SUM(C39:J39)</f>
        <v>9794.75</v>
      </c>
    </row>
  </sheetData>
  <printOptions headings="1" gridLines="1"/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67"/>
  <sheetViews>
    <sheetView topLeftCell="A19" workbookViewId="0">
      <selection activeCell="G57" sqref="G57"/>
    </sheetView>
  </sheetViews>
  <sheetFormatPr baseColWidth="10" defaultColWidth="9.1640625" defaultRowHeight="12" x14ac:dyDescent="0.15"/>
  <cols>
    <col min="1" max="1" width="16.6640625" style="63" customWidth="1"/>
    <col min="2" max="2" width="10.6640625" style="50" customWidth="1"/>
    <col min="3" max="3" width="8.6640625" style="240" customWidth="1"/>
    <col min="4" max="6" width="8.6640625" style="17" customWidth="1"/>
    <col min="7" max="7" width="8.6640625" style="281" customWidth="1"/>
    <col min="8" max="9" width="8.6640625" style="20" customWidth="1"/>
    <col min="10" max="10" width="8.6640625" style="17" customWidth="1"/>
    <col min="11" max="11" width="8.6640625" style="20" customWidth="1"/>
    <col min="12" max="14" width="8.6640625" style="17" customWidth="1"/>
    <col min="15" max="15" width="10.1640625" style="17" bestFit="1" customWidth="1"/>
    <col min="16" max="16" width="9.5" style="17" customWidth="1"/>
    <col min="17" max="16384" width="9.1640625" style="17"/>
  </cols>
  <sheetData>
    <row r="1" spans="1:16" s="27" customFormat="1" ht="26" x14ac:dyDescent="0.15">
      <c r="A1" s="231" t="s">
        <v>9</v>
      </c>
      <c r="B1" s="232" t="s">
        <v>212</v>
      </c>
      <c r="C1" s="233" t="s">
        <v>10</v>
      </c>
      <c r="D1" s="233" t="s">
        <v>11</v>
      </c>
      <c r="E1" s="233" t="s">
        <v>12</v>
      </c>
      <c r="F1" s="233" t="s">
        <v>13</v>
      </c>
      <c r="G1" s="234" t="s">
        <v>14</v>
      </c>
      <c r="H1" s="235" t="s">
        <v>15</v>
      </c>
      <c r="I1" s="236" t="s">
        <v>16</v>
      </c>
      <c r="J1" s="234" t="s">
        <v>17</v>
      </c>
      <c r="K1" s="235" t="s">
        <v>18</v>
      </c>
      <c r="L1" s="233" t="s">
        <v>19</v>
      </c>
      <c r="M1" s="233" t="s">
        <v>20</v>
      </c>
      <c r="N1" s="237" t="s">
        <v>21</v>
      </c>
      <c r="O1" s="231" t="s">
        <v>22</v>
      </c>
      <c r="P1" s="231" t="s">
        <v>23</v>
      </c>
    </row>
    <row r="2" spans="1:16" s="59" customFormat="1" x14ac:dyDescent="0.15">
      <c r="A2" s="238" t="s">
        <v>24</v>
      </c>
      <c r="B2" s="239"/>
      <c r="C2" s="240"/>
      <c r="D2" s="241"/>
      <c r="G2" s="242"/>
      <c r="H2" s="243"/>
      <c r="I2" s="243"/>
      <c r="K2" s="243"/>
      <c r="M2" s="243"/>
    </row>
    <row r="3" spans="1:16" ht="13" x14ac:dyDescent="0.15">
      <c r="A3" s="63" t="s">
        <v>0</v>
      </c>
      <c r="B3" s="244"/>
      <c r="C3" s="245"/>
      <c r="D3" s="246"/>
      <c r="E3" s="50"/>
      <c r="F3" s="247"/>
      <c r="G3" s="248"/>
      <c r="H3" s="248"/>
      <c r="I3" s="50"/>
      <c r="J3" s="50"/>
      <c r="K3" s="50"/>
      <c r="L3" s="50"/>
      <c r="M3" s="50"/>
      <c r="N3" s="50"/>
      <c r="O3" s="50">
        <f t="shared" ref="O3:O8" si="0">SUM(C3:N3)</f>
        <v>0</v>
      </c>
      <c r="P3" s="50">
        <f>SUM(B3-O3)</f>
        <v>0</v>
      </c>
    </row>
    <row r="4" spans="1:16" s="59" customFormat="1" x14ac:dyDescent="0.15">
      <c r="A4" s="59" t="s">
        <v>2</v>
      </c>
      <c r="B4" s="239">
        <v>700</v>
      </c>
      <c r="C4" s="245"/>
      <c r="D4" s="64">
        <v>140</v>
      </c>
      <c r="E4" s="64"/>
      <c r="F4" s="64"/>
      <c r="G4" s="249"/>
      <c r="H4" s="64"/>
      <c r="I4" s="64"/>
      <c r="J4" s="64"/>
      <c r="K4" s="64"/>
      <c r="L4" s="64"/>
      <c r="M4" s="64"/>
      <c r="N4" s="64"/>
      <c r="O4" s="64">
        <f t="shared" si="0"/>
        <v>140</v>
      </c>
      <c r="P4" s="50">
        <f t="shared" ref="P4:P5" si="1">SUM(B4-O4)</f>
        <v>560</v>
      </c>
    </row>
    <row r="5" spans="1:16" s="59" customFormat="1" x14ac:dyDescent="0.15">
      <c r="A5" s="59" t="s">
        <v>202</v>
      </c>
      <c r="B5" s="239">
        <v>2640</v>
      </c>
      <c r="C5" s="245"/>
      <c r="D5" s="64">
        <v>285.69</v>
      </c>
      <c r="E5" s="64"/>
      <c r="F5" s="64"/>
      <c r="G5" s="249"/>
      <c r="H5" s="64"/>
      <c r="I5" s="64"/>
      <c r="J5" s="64"/>
      <c r="K5" s="64"/>
      <c r="L5" s="64"/>
      <c r="M5" s="64"/>
      <c r="N5" s="64"/>
      <c r="O5" s="64">
        <f t="shared" si="0"/>
        <v>285.69</v>
      </c>
      <c r="P5" s="50">
        <f t="shared" si="1"/>
        <v>2354.31</v>
      </c>
    </row>
    <row r="6" spans="1:16" ht="13" x14ac:dyDescent="0.15">
      <c r="A6" s="63" t="s">
        <v>26</v>
      </c>
      <c r="B6" s="244">
        <v>2645</v>
      </c>
      <c r="C6" s="245">
        <v>197.67</v>
      </c>
      <c r="D6" s="50">
        <v>81.2</v>
      </c>
      <c r="E6" s="50"/>
      <c r="F6" s="247"/>
      <c r="G6" s="248"/>
      <c r="H6" s="50"/>
      <c r="I6" s="50"/>
      <c r="J6" s="50"/>
      <c r="K6" s="50"/>
      <c r="L6" s="50"/>
      <c r="M6" s="50"/>
      <c r="N6" s="50"/>
      <c r="O6" s="50">
        <f t="shared" si="0"/>
        <v>278.87</v>
      </c>
      <c r="P6" s="50">
        <f>SUM(B6-O6)</f>
        <v>2366.13</v>
      </c>
    </row>
    <row r="7" spans="1:16" s="59" customFormat="1" x14ac:dyDescent="0.15">
      <c r="A7" s="59" t="s">
        <v>27</v>
      </c>
      <c r="B7" s="239">
        <v>10500</v>
      </c>
      <c r="C7" s="245">
        <v>1565.89</v>
      </c>
      <c r="D7" s="64">
        <v>200</v>
      </c>
      <c r="E7" s="64"/>
      <c r="F7" s="249"/>
      <c r="G7" s="249"/>
      <c r="H7" s="64"/>
      <c r="I7" s="64"/>
      <c r="J7" s="64"/>
      <c r="K7" s="64"/>
      <c r="L7" s="64"/>
      <c r="M7" s="64"/>
      <c r="N7" s="64"/>
      <c r="O7" s="64">
        <f t="shared" si="0"/>
        <v>1765.89</v>
      </c>
      <c r="P7" s="64">
        <f>SUM(B7-O7)</f>
        <v>8734.11</v>
      </c>
    </row>
    <row r="8" spans="1:16" s="59" customFormat="1" x14ac:dyDescent="0.15">
      <c r="A8" s="59" t="s">
        <v>200</v>
      </c>
      <c r="B8" s="239">
        <v>0</v>
      </c>
      <c r="C8" s="245"/>
      <c r="D8" s="64"/>
      <c r="E8" s="64"/>
      <c r="F8" s="249"/>
      <c r="G8" s="249"/>
      <c r="H8" s="64"/>
      <c r="I8" s="64"/>
      <c r="J8" s="64"/>
      <c r="K8" s="64"/>
      <c r="L8" s="64"/>
      <c r="M8" s="64"/>
      <c r="N8" s="64"/>
      <c r="O8" s="64">
        <f t="shared" si="0"/>
        <v>0</v>
      </c>
      <c r="P8" s="64">
        <f>SUM(B8-O8)</f>
        <v>0</v>
      </c>
    </row>
    <row r="9" spans="1:16" s="59" customFormat="1" x14ac:dyDescent="0.15">
      <c r="A9" s="59" t="s">
        <v>206</v>
      </c>
      <c r="B9" s="239">
        <v>20000</v>
      </c>
      <c r="C9" s="245"/>
      <c r="D9" s="64">
        <v>5520</v>
      </c>
      <c r="E9" s="64"/>
      <c r="F9" s="249"/>
      <c r="G9" s="249"/>
      <c r="H9" s="64"/>
      <c r="I9" s="64"/>
      <c r="J9" s="64"/>
      <c r="K9" s="64"/>
      <c r="L9" s="64"/>
      <c r="M9" s="64"/>
      <c r="N9" s="64"/>
      <c r="O9" s="64">
        <f t="shared" ref="O9" si="2">SUM(C9:N9)</f>
        <v>5520</v>
      </c>
      <c r="P9" s="64">
        <f>SUM(B9-O9)</f>
        <v>14480</v>
      </c>
    </row>
    <row r="10" spans="1:16" s="59" customFormat="1" x14ac:dyDescent="0.15">
      <c r="A10" s="59" t="s">
        <v>209</v>
      </c>
      <c r="B10" s="239">
        <v>300</v>
      </c>
      <c r="C10" s="245"/>
      <c r="D10" s="64"/>
      <c r="E10" s="64"/>
      <c r="F10" s="249"/>
      <c r="G10" s="249"/>
      <c r="H10" s="64"/>
      <c r="I10" s="64"/>
      <c r="J10" s="64"/>
      <c r="K10" s="64"/>
      <c r="L10" s="64"/>
      <c r="M10" s="64"/>
      <c r="N10" s="64"/>
      <c r="O10" s="64">
        <f t="shared" ref="O10" si="3">SUM(C10:N10)</f>
        <v>0</v>
      </c>
      <c r="P10" s="64">
        <f>SUM(B10-O10)</f>
        <v>300</v>
      </c>
    </row>
    <row r="11" spans="1:16" x14ac:dyDescent="0.15">
      <c r="A11" s="250"/>
      <c r="B11" s="244"/>
      <c r="C11" s="245"/>
      <c r="D11" s="50"/>
      <c r="E11" s="50"/>
      <c r="F11" s="247"/>
      <c r="G11" s="248"/>
      <c r="H11" s="50"/>
      <c r="I11" s="50"/>
      <c r="J11" s="50"/>
      <c r="K11" s="50"/>
      <c r="L11" s="50"/>
      <c r="M11" s="50"/>
      <c r="N11" s="50"/>
      <c r="O11" s="50"/>
      <c r="P11" s="50"/>
    </row>
    <row r="12" spans="1:16" s="59" customFormat="1" x14ac:dyDescent="0.15">
      <c r="A12" s="238" t="s">
        <v>28</v>
      </c>
      <c r="B12" s="239"/>
      <c r="C12" s="245"/>
      <c r="D12" s="64"/>
      <c r="E12" s="64"/>
      <c r="F12" s="249"/>
      <c r="G12" s="249"/>
      <c r="H12" s="64"/>
      <c r="I12" s="64"/>
      <c r="J12" s="64"/>
      <c r="K12" s="64"/>
      <c r="L12" s="64"/>
      <c r="M12" s="64"/>
      <c r="N12" s="64"/>
      <c r="O12" s="64"/>
      <c r="P12" s="64"/>
    </row>
    <row r="13" spans="1:16" s="59" customFormat="1" x14ac:dyDescent="0.15">
      <c r="A13" s="59" t="s">
        <v>29</v>
      </c>
      <c r="B13" s="239">
        <v>58500</v>
      </c>
      <c r="C13" s="245">
        <v>31.75</v>
      </c>
      <c r="D13" s="64">
        <v>14738.94</v>
      </c>
      <c r="E13" s="64"/>
      <c r="F13" s="249"/>
      <c r="G13" s="249"/>
      <c r="H13" s="64"/>
      <c r="I13" s="64"/>
      <c r="J13" s="64"/>
      <c r="K13" s="64"/>
      <c r="L13" s="64"/>
      <c r="M13" s="64"/>
      <c r="N13" s="64"/>
      <c r="O13" s="64">
        <f>SUM(C13:N13)</f>
        <v>14770.69</v>
      </c>
      <c r="P13" s="64">
        <f t="shared" ref="P13:P19" si="4">SUM(B13-O13)</f>
        <v>43729.31</v>
      </c>
    </row>
    <row r="14" spans="1:16" s="59" customFormat="1" x14ac:dyDescent="0.15">
      <c r="A14" s="59" t="s">
        <v>30</v>
      </c>
      <c r="B14" s="239">
        <v>4601</v>
      </c>
      <c r="C14" s="245">
        <v>362</v>
      </c>
      <c r="D14" s="64">
        <v>362</v>
      </c>
      <c r="E14" s="64"/>
      <c r="F14" s="249"/>
      <c r="G14" s="249"/>
      <c r="H14" s="64"/>
      <c r="I14" s="64"/>
      <c r="J14" s="64"/>
      <c r="K14" s="64"/>
      <c r="L14" s="64"/>
      <c r="M14" s="64"/>
      <c r="N14" s="64"/>
      <c r="O14" s="64">
        <f t="shared" ref="O14:O22" si="5">SUM(C14:N14)</f>
        <v>724</v>
      </c>
      <c r="P14" s="64">
        <f t="shared" si="4"/>
        <v>3877</v>
      </c>
    </row>
    <row r="15" spans="1:16" s="59" customFormat="1" x14ac:dyDescent="0.15">
      <c r="A15" s="59" t="s">
        <v>164</v>
      </c>
      <c r="B15" s="239">
        <v>359</v>
      </c>
      <c r="C15" s="245"/>
      <c r="D15" s="64"/>
      <c r="E15" s="64"/>
      <c r="F15" s="249"/>
      <c r="G15" s="249"/>
      <c r="H15" s="64"/>
      <c r="I15" s="50"/>
      <c r="J15" s="64"/>
      <c r="K15" s="64"/>
      <c r="L15" s="64"/>
      <c r="M15" s="64"/>
      <c r="N15" s="64"/>
      <c r="O15" s="64">
        <f t="shared" si="5"/>
        <v>0</v>
      </c>
      <c r="P15" s="64">
        <f t="shared" si="4"/>
        <v>359</v>
      </c>
    </row>
    <row r="16" spans="1:16" ht="26" x14ac:dyDescent="0.15">
      <c r="A16" s="63" t="s">
        <v>174</v>
      </c>
      <c r="B16" s="244">
        <v>4900</v>
      </c>
      <c r="C16" s="245"/>
      <c r="D16" s="50"/>
      <c r="E16" s="50"/>
      <c r="F16" s="247"/>
      <c r="G16" s="248"/>
      <c r="H16" s="50"/>
      <c r="I16" s="50"/>
      <c r="J16" s="50"/>
      <c r="K16" s="50"/>
      <c r="L16" s="50"/>
      <c r="M16" s="50"/>
      <c r="N16" s="50"/>
      <c r="O16" s="50">
        <f t="shared" si="5"/>
        <v>0</v>
      </c>
      <c r="P16" s="50">
        <f t="shared" si="4"/>
        <v>4900</v>
      </c>
    </row>
    <row r="17" spans="1:17" ht="13" x14ac:dyDescent="0.15">
      <c r="A17" s="63" t="s">
        <v>32</v>
      </c>
      <c r="B17" s="244">
        <v>2200</v>
      </c>
      <c r="C17" s="245"/>
      <c r="D17" s="50"/>
      <c r="E17" s="50"/>
      <c r="G17" s="248"/>
      <c r="H17" s="50"/>
      <c r="I17" s="50"/>
      <c r="J17" s="50"/>
      <c r="K17" s="50"/>
      <c r="L17" s="50"/>
      <c r="M17" s="50"/>
      <c r="N17" s="50"/>
      <c r="O17" s="50">
        <f>SUM(C17:N17)</f>
        <v>0</v>
      </c>
      <c r="P17" s="50">
        <f t="shared" si="4"/>
        <v>2200</v>
      </c>
    </row>
    <row r="18" spans="1:17" ht="13" x14ac:dyDescent="0.15">
      <c r="A18" s="63" t="s">
        <v>86</v>
      </c>
      <c r="B18" s="244">
        <v>1200</v>
      </c>
      <c r="C18" s="245"/>
      <c r="D18" s="50">
        <v>74.900000000000006</v>
      </c>
      <c r="E18" s="50"/>
      <c r="F18" s="247"/>
      <c r="G18" s="248"/>
      <c r="H18" s="245"/>
      <c r="I18" s="50"/>
      <c r="J18" s="50"/>
      <c r="K18" s="50"/>
      <c r="L18" s="50"/>
      <c r="M18" s="50"/>
      <c r="N18" s="50"/>
      <c r="O18" s="50">
        <f>SUM(C18:N18)</f>
        <v>74.900000000000006</v>
      </c>
      <c r="P18" s="50">
        <f t="shared" si="4"/>
        <v>1125.0999999999999</v>
      </c>
    </row>
    <row r="19" spans="1:17" s="59" customFormat="1" x14ac:dyDescent="0.15">
      <c r="A19" s="59" t="s">
        <v>3</v>
      </c>
      <c r="B19" s="239">
        <v>8200</v>
      </c>
      <c r="C19" s="251" t="s">
        <v>213</v>
      </c>
      <c r="D19" s="251"/>
      <c r="E19" s="251"/>
      <c r="F19" s="252"/>
      <c r="G19" s="252"/>
      <c r="H19" s="245"/>
      <c r="I19" s="251"/>
      <c r="J19" s="251"/>
      <c r="K19" s="251"/>
      <c r="L19" s="251"/>
      <c r="M19" s="64"/>
      <c r="N19" s="64"/>
      <c r="O19" s="64">
        <f t="shared" si="5"/>
        <v>0</v>
      </c>
      <c r="P19" s="64">
        <f t="shared" si="4"/>
        <v>8200</v>
      </c>
    </row>
    <row r="20" spans="1:17" ht="13" x14ac:dyDescent="0.15">
      <c r="A20" s="63" t="s">
        <v>5</v>
      </c>
      <c r="B20" s="244">
        <v>1600</v>
      </c>
      <c r="C20" s="245">
        <v>26.19</v>
      </c>
      <c r="D20" s="50">
        <v>25.98</v>
      </c>
      <c r="E20" s="50"/>
      <c r="F20" s="247"/>
      <c r="G20" s="248"/>
      <c r="H20" s="50"/>
      <c r="I20" s="50"/>
      <c r="J20" s="50"/>
      <c r="K20" s="50"/>
      <c r="L20" s="50"/>
      <c r="M20" s="50"/>
      <c r="N20" s="50"/>
      <c r="O20" s="50">
        <f>SUM(C20:N21)</f>
        <v>257.75</v>
      </c>
      <c r="P20" s="50">
        <f>B20-O20</f>
        <v>1342.25</v>
      </c>
      <c r="Q20" s="20"/>
    </row>
    <row r="21" spans="1:17" x14ac:dyDescent="0.15">
      <c r="A21" s="59" t="s">
        <v>165</v>
      </c>
      <c r="B21" s="244"/>
      <c r="C21" s="245">
        <v>102.79</v>
      </c>
      <c r="D21" s="50">
        <v>102.79</v>
      </c>
      <c r="E21" s="50"/>
      <c r="F21" s="247"/>
      <c r="G21" s="248"/>
      <c r="H21" s="50"/>
      <c r="I21" s="50"/>
      <c r="J21" s="50"/>
      <c r="K21" s="50"/>
      <c r="L21" s="50"/>
      <c r="M21" s="50"/>
      <c r="N21" s="50"/>
      <c r="O21" s="50"/>
      <c r="P21" s="50">
        <f>B21-O21</f>
        <v>0</v>
      </c>
      <c r="Q21" s="20"/>
    </row>
    <row r="22" spans="1:17" s="59" customFormat="1" x14ac:dyDescent="0.15">
      <c r="A22" s="59" t="s">
        <v>34</v>
      </c>
      <c r="B22" s="239">
        <v>17385.84</v>
      </c>
      <c r="C22" s="245">
        <v>1448.82</v>
      </c>
      <c r="D22" s="64">
        <v>1448.82</v>
      </c>
      <c r="E22" s="64"/>
      <c r="F22" s="249"/>
      <c r="G22" s="249"/>
      <c r="H22" s="64"/>
      <c r="I22" s="64"/>
      <c r="J22" s="64"/>
      <c r="K22" s="64"/>
      <c r="L22" s="64"/>
      <c r="M22" s="64"/>
      <c r="N22" s="64"/>
      <c r="O22" s="64">
        <f t="shared" si="5"/>
        <v>2897.64</v>
      </c>
      <c r="P22" s="64">
        <f>B22-O22</f>
        <v>14488.2</v>
      </c>
    </row>
    <row r="23" spans="1:17" ht="13" x14ac:dyDescent="0.15">
      <c r="A23" s="253" t="s">
        <v>35</v>
      </c>
      <c r="B23" s="244"/>
      <c r="C23" s="245"/>
      <c r="D23" s="50"/>
      <c r="E23" s="50"/>
      <c r="F23" s="247"/>
      <c r="G23" s="248"/>
      <c r="H23" s="50"/>
      <c r="I23" s="50"/>
      <c r="J23" s="50"/>
      <c r="K23" s="50"/>
      <c r="L23" s="50"/>
      <c r="M23" s="50"/>
      <c r="N23" s="50"/>
      <c r="O23" s="50"/>
      <c r="P23" s="50"/>
    </row>
    <row r="24" spans="1:17" ht="13" x14ac:dyDescent="0.15">
      <c r="A24" s="63" t="s">
        <v>79</v>
      </c>
      <c r="B24" s="244">
        <v>3783.72</v>
      </c>
      <c r="C24" s="245">
        <v>318.95999999999998</v>
      </c>
      <c r="D24" s="50">
        <v>318.95999999999998</v>
      </c>
      <c r="E24" s="50"/>
      <c r="F24" s="247"/>
      <c r="G24" s="248"/>
      <c r="H24" s="17"/>
      <c r="I24" s="50"/>
      <c r="J24" s="50"/>
      <c r="K24" s="50"/>
      <c r="L24" s="50"/>
      <c r="M24" s="50"/>
      <c r="N24" s="50"/>
      <c r="O24" s="50">
        <f t="shared" ref="O24:O52" si="6">SUM(C24:N24)</f>
        <v>637.91999999999996</v>
      </c>
      <c r="P24" s="50">
        <f t="shared" ref="P24:P52" si="7">B24-O24</f>
        <v>3145.7999999999997</v>
      </c>
    </row>
    <row r="25" spans="1:17" s="59" customFormat="1" x14ac:dyDescent="0.15">
      <c r="A25" s="59" t="s">
        <v>166</v>
      </c>
      <c r="B25" s="239">
        <v>12197.76</v>
      </c>
      <c r="C25" s="245">
        <v>1016.48</v>
      </c>
      <c r="D25" s="64">
        <v>1016.48</v>
      </c>
      <c r="E25" s="64"/>
      <c r="F25" s="249"/>
      <c r="G25" s="249"/>
      <c r="H25" s="64"/>
      <c r="I25" s="64"/>
      <c r="J25" s="64"/>
      <c r="K25" s="64"/>
      <c r="L25" s="64"/>
      <c r="M25" s="64"/>
      <c r="N25" s="64"/>
      <c r="O25" s="64">
        <f t="shared" si="6"/>
        <v>2032.96</v>
      </c>
      <c r="P25" s="64">
        <f t="shared" si="7"/>
        <v>10164.799999999999</v>
      </c>
    </row>
    <row r="26" spans="1:17" s="59" customFormat="1" x14ac:dyDescent="0.15">
      <c r="A26" s="59" t="s">
        <v>36</v>
      </c>
      <c r="B26" s="239">
        <v>0</v>
      </c>
      <c r="C26" s="245"/>
      <c r="D26" s="64"/>
      <c r="E26" s="64"/>
      <c r="F26" s="249"/>
      <c r="G26" s="249"/>
      <c r="H26" s="64"/>
      <c r="I26" s="64"/>
      <c r="J26" s="64"/>
      <c r="K26" s="64"/>
      <c r="L26" s="64"/>
      <c r="M26" s="64"/>
      <c r="N26" s="64"/>
      <c r="O26" s="64">
        <f t="shared" si="6"/>
        <v>0</v>
      </c>
      <c r="P26" s="64">
        <f t="shared" si="7"/>
        <v>0</v>
      </c>
    </row>
    <row r="27" spans="1:17" ht="13" x14ac:dyDescent="0.15">
      <c r="A27" s="63" t="s">
        <v>208</v>
      </c>
      <c r="B27" s="244">
        <v>4879.2</v>
      </c>
      <c r="C27" s="245">
        <v>487.92</v>
      </c>
      <c r="D27" s="50">
        <v>487.92</v>
      </c>
      <c r="E27" s="50"/>
      <c r="F27" s="247"/>
      <c r="G27" s="248"/>
      <c r="H27" s="50"/>
      <c r="I27" s="50"/>
      <c r="J27" s="50"/>
      <c r="K27" s="50"/>
      <c r="L27" s="50"/>
      <c r="M27" s="50"/>
      <c r="N27" s="50"/>
      <c r="O27" s="50">
        <f t="shared" si="6"/>
        <v>975.84</v>
      </c>
      <c r="P27" s="50">
        <f t="shared" si="7"/>
        <v>3903.3599999999997</v>
      </c>
    </row>
    <row r="28" spans="1:17" x14ac:dyDescent="0.15">
      <c r="A28" s="59" t="s">
        <v>207</v>
      </c>
      <c r="B28" s="244">
        <v>14597.76</v>
      </c>
      <c r="C28" s="245">
        <v>1216.48</v>
      </c>
      <c r="D28" s="50">
        <v>1216.48</v>
      </c>
      <c r="E28" s="50"/>
      <c r="F28" s="247"/>
      <c r="G28" s="248"/>
      <c r="H28" s="50"/>
      <c r="I28" s="50"/>
      <c r="J28" s="50"/>
      <c r="K28" s="50"/>
      <c r="L28" s="50"/>
      <c r="M28" s="50"/>
      <c r="N28" s="50"/>
      <c r="O28" s="50">
        <f t="shared" si="6"/>
        <v>2432.96</v>
      </c>
      <c r="P28" s="50">
        <f t="shared" si="7"/>
        <v>12164.8</v>
      </c>
    </row>
    <row r="29" spans="1:17" s="63" customFormat="1" ht="13" x14ac:dyDescent="0.15">
      <c r="A29" s="63" t="s">
        <v>117</v>
      </c>
      <c r="B29" s="232">
        <v>0</v>
      </c>
      <c r="C29" s="254"/>
      <c r="D29" s="255"/>
      <c r="E29" s="255"/>
      <c r="F29" s="248"/>
      <c r="G29" s="248"/>
      <c r="H29" s="255"/>
      <c r="I29" s="255"/>
      <c r="J29" s="255"/>
      <c r="K29" s="255"/>
      <c r="L29" s="255"/>
      <c r="M29" s="255"/>
      <c r="N29" s="255"/>
      <c r="O29" s="255">
        <f t="shared" si="6"/>
        <v>0</v>
      </c>
      <c r="P29" s="255">
        <f t="shared" si="7"/>
        <v>0</v>
      </c>
    </row>
    <row r="30" spans="1:17" s="59" customFormat="1" x14ac:dyDescent="0.15">
      <c r="A30" s="59" t="s">
        <v>173</v>
      </c>
      <c r="B30" s="239">
        <v>7149.96</v>
      </c>
      <c r="C30" s="245">
        <v>595.83000000000004</v>
      </c>
      <c r="D30" s="64">
        <v>595.83000000000004</v>
      </c>
      <c r="E30" s="64"/>
      <c r="F30" s="249"/>
      <c r="G30" s="249"/>
      <c r="H30" s="64"/>
      <c r="I30" s="64"/>
      <c r="J30" s="64"/>
      <c r="K30" s="64"/>
      <c r="L30" s="64"/>
      <c r="M30" s="64"/>
      <c r="N30" s="64"/>
      <c r="O30" s="64">
        <f t="shared" si="6"/>
        <v>1191.6600000000001</v>
      </c>
      <c r="P30" s="64">
        <f t="shared" si="7"/>
        <v>5958.3</v>
      </c>
    </row>
    <row r="31" spans="1:17" s="59" customFormat="1" ht="12.75" customHeight="1" x14ac:dyDescent="0.15">
      <c r="A31" s="59" t="s">
        <v>38</v>
      </c>
      <c r="B31" s="239">
        <v>1000</v>
      </c>
      <c r="C31" s="245"/>
      <c r="D31" s="64">
        <v>100</v>
      </c>
      <c r="E31" s="64"/>
      <c r="F31" s="249"/>
      <c r="G31" s="249"/>
      <c r="H31" s="64"/>
      <c r="I31" s="64"/>
      <c r="J31" s="64"/>
      <c r="K31" s="64"/>
      <c r="L31" s="64"/>
      <c r="M31" s="256"/>
      <c r="N31" s="64"/>
      <c r="O31" s="64">
        <f t="shared" si="6"/>
        <v>100</v>
      </c>
      <c r="P31" s="64">
        <f t="shared" si="7"/>
        <v>900</v>
      </c>
    </row>
    <row r="32" spans="1:17" s="59" customFormat="1" ht="12.75" customHeight="1" x14ac:dyDescent="0.15">
      <c r="A32" s="59" t="s">
        <v>203</v>
      </c>
      <c r="B32" s="239">
        <v>1000</v>
      </c>
      <c r="C32" s="245"/>
      <c r="D32" s="64"/>
      <c r="E32" s="64"/>
      <c r="F32" s="249"/>
      <c r="G32" s="249"/>
      <c r="H32" s="64"/>
      <c r="I32" s="64"/>
      <c r="J32" s="64"/>
      <c r="K32" s="64"/>
      <c r="L32" s="64"/>
      <c r="M32" s="256"/>
      <c r="N32" s="64"/>
      <c r="O32" s="64">
        <f t="shared" ref="O32" si="8">SUM(C32:N32)</f>
        <v>0</v>
      </c>
      <c r="P32" s="64">
        <f t="shared" ref="P32" si="9">B32-O32</f>
        <v>1000</v>
      </c>
    </row>
    <row r="33" spans="1:18" ht="13" x14ac:dyDescent="0.15">
      <c r="A33" s="63" t="s">
        <v>39</v>
      </c>
      <c r="B33" s="244">
        <v>5000</v>
      </c>
      <c r="C33" s="245">
        <v>1000</v>
      </c>
      <c r="D33" s="50">
        <v>107.26</v>
      </c>
      <c r="E33" s="50"/>
      <c r="F33" s="247"/>
      <c r="G33" s="248"/>
      <c r="H33" s="50"/>
      <c r="I33" s="50"/>
      <c r="J33" s="50"/>
      <c r="K33" s="50"/>
      <c r="L33" s="50"/>
      <c r="M33" s="50"/>
      <c r="N33" s="50"/>
      <c r="O33" s="50">
        <f t="shared" si="6"/>
        <v>1107.26</v>
      </c>
      <c r="P33" s="50">
        <f t="shared" si="7"/>
        <v>3892.74</v>
      </c>
    </row>
    <row r="34" spans="1:18" s="59" customFormat="1" x14ac:dyDescent="0.15">
      <c r="A34" s="59" t="s">
        <v>40</v>
      </c>
      <c r="B34" s="239">
        <v>3000</v>
      </c>
      <c r="C34" s="245"/>
      <c r="D34" s="64">
        <v>1418.57</v>
      </c>
      <c r="E34" s="64"/>
      <c r="F34" s="249"/>
      <c r="G34" s="249"/>
      <c r="H34" s="64"/>
      <c r="I34" s="64"/>
      <c r="J34" s="64"/>
      <c r="K34" s="64"/>
      <c r="L34" s="64"/>
      <c r="M34" s="64"/>
      <c r="N34" s="64"/>
      <c r="O34" s="64">
        <f t="shared" si="6"/>
        <v>1418.57</v>
      </c>
      <c r="P34" s="64">
        <f t="shared" si="7"/>
        <v>1581.43</v>
      </c>
    </row>
    <row r="35" spans="1:18" s="59" customFormat="1" x14ac:dyDescent="0.15">
      <c r="A35" s="59" t="s">
        <v>222</v>
      </c>
      <c r="B35" s="239">
        <v>1000</v>
      </c>
      <c r="C35" s="245"/>
      <c r="D35" s="64">
        <v>133.53</v>
      </c>
      <c r="E35" s="64"/>
      <c r="F35" s="249"/>
      <c r="G35" s="249"/>
      <c r="H35" s="64"/>
      <c r="I35" s="64"/>
      <c r="J35" s="64"/>
      <c r="K35" s="64"/>
      <c r="L35" s="64"/>
      <c r="M35" s="64"/>
      <c r="N35" s="64"/>
      <c r="O35" s="64">
        <f t="shared" si="6"/>
        <v>133.53</v>
      </c>
      <c r="P35" s="64">
        <f t="shared" si="7"/>
        <v>866.47</v>
      </c>
    </row>
    <row r="36" spans="1:18" s="59" customFormat="1" x14ac:dyDescent="0.15">
      <c r="A36" s="59" t="s">
        <v>223</v>
      </c>
      <c r="B36" s="239">
        <v>2000</v>
      </c>
      <c r="C36" s="245">
        <v>52.63</v>
      </c>
      <c r="D36" s="64"/>
      <c r="E36" s="64"/>
      <c r="F36" s="249"/>
      <c r="G36" s="249"/>
      <c r="H36" s="64"/>
      <c r="I36" s="64"/>
      <c r="J36" s="64"/>
      <c r="K36" s="64"/>
      <c r="L36" s="64"/>
      <c r="M36" s="64"/>
      <c r="N36" s="64"/>
      <c r="O36" s="64">
        <f t="shared" si="6"/>
        <v>52.63</v>
      </c>
      <c r="P36" s="64">
        <f t="shared" si="7"/>
        <v>1947.37</v>
      </c>
    </row>
    <row r="37" spans="1:18" s="59" customFormat="1" x14ac:dyDescent="0.15">
      <c r="A37" s="59" t="s">
        <v>41</v>
      </c>
      <c r="B37" s="239">
        <v>4000</v>
      </c>
      <c r="C37" s="245">
        <v>187.84</v>
      </c>
      <c r="D37" s="64">
        <v>299.58</v>
      </c>
      <c r="E37" s="64"/>
      <c r="F37" s="249"/>
      <c r="G37" s="249"/>
      <c r="H37" s="64"/>
      <c r="I37" s="64"/>
      <c r="J37" s="64"/>
      <c r="K37" s="64"/>
      <c r="L37" s="64"/>
      <c r="M37" s="64"/>
      <c r="N37" s="64"/>
      <c r="O37" s="64">
        <f>SUM(C37:N38)</f>
        <v>496.21999999999991</v>
      </c>
      <c r="P37" s="64">
        <f t="shared" si="7"/>
        <v>3503.78</v>
      </c>
      <c r="R37" s="64"/>
    </row>
    <row r="38" spans="1:18" s="59" customFormat="1" x14ac:dyDescent="0.15">
      <c r="A38" s="59" t="s">
        <v>167</v>
      </c>
      <c r="B38" s="239"/>
      <c r="C38" s="245">
        <v>4.4000000000000004</v>
      </c>
      <c r="D38" s="64">
        <v>4.4000000000000004</v>
      </c>
      <c r="E38" s="64"/>
      <c r="F38" s="249"/>
      <c r="G38" s="249"/>
      <c r="H38" s="64"/>
      <c r="I38" s="64"/>
      <c r="J38" s="64"/>
      <c r="K38" s="64"/>
      <c r="L38" s="64"/>
      <c r="M38" s="64"/>
      <c r="N38" s="64"/>
      <c r="O38" s="64"/>
      <c r="P38" s="64">
        <f t="shared" si="7"/>
        <v>0</v>
      </c>
      <c r="R38" s="64"/>
    </row>
    <row r="39" spans="1:18" ht="13" x14ac:dyDescent="0.15">
      <c r="A39" s="63" t="s">
        <v>8</v>
      </c>
      <c r="B39" s="244">
        <v>350</v>
      </c>
      <c r="C39" s="245"/>
      <c r="D39" s="50"/>
      <c r="E39" s="50"/>
      <c r="F39" s="247"/>
      <c r="G39" s="248"/>
      <c r="H39" s="50"/>
      <c r="I39" s="50"/>
      <c r="J39" s="50"/>
      <c r="K39" s="50"/>
      <c r="L39" s="50"/>
      <c r="M39" s="50"/>
      <c r="N39" s="50"/>
      <c r="O39" s="50">
        <f t="shared" si="6"/>
        <v>0</v>
      </c>
      <c r="P39" s="50">
        <f t="shared" si="7"/>
        <v>350</v>
      </c>
    </row>
    <row r="40" spans="1:18" ht="13" x14ac:dyDescent="0.15">
      <c r="A40" s="63" t="s">
        <v>42</v>
      </c>
      <c r="B40" s="244">
        <v>600</v>
      </c>
      <c r="C40" s="245"/>
      <c r="D40" s="50">
        <v>139.38</v>
      </c>
      <c r="E40" s="50"/>
      <c r="F40" s="247"/>
      <c r="G40" s="248"/>
      <c r="H40" s="50"/>
      <c r="I40" s="50"/>
      <c r="J40" s="50"/>
      <c r="K40" s="50"/>
      <c r="L40" s="50"/>
      <c r="M40" s="50"/>
      <c r="N40" s="50"/>
      <c r="O40" s="50">
        <f>SUM(C40:N41)</f>
        <v>285.48</v>
      </c>
      <c r="P40" s="50">
        <f t="shared" si="7"/>
        <v>314.52</v>
      </c>
      <c r="Q40" s="17" t="s">
        <v>224</v>
      </c>
    </row>
    <row r="41" spans="1:18" ht="13" x14ac:dyDescent="0.15">
      <c r="A41" s="63" t="s">
        <v>215</v>
      </c>
      <c r="B41" s="244"/>
      <c r="C41" s="245">
        <v>9</v>
      </c>
      <c r="D41" s="50">
        <v>137.1</v>
      </c>
      <c r="E41" s="50"/>
      <c r="F41" s="247"/>
      <c r="G41" s="248"/>
      <c r="H41" s="50"/>
      <c r="I41" s="50"/>
      <c r="J41" s="50"/>
      <c r="K41" s="50"/>
      <c r="L41" s="50"/>
      <c r="M41" s="50"/>
      <c r="N41" s="50"/>
      <c r="O41" s="50"/>
      <c r="P41" s="50"/>
      <c r="Q41" s="50">
        <f>SUM(C41:N41)</f>
        <v>146.1</v>
      </c>
      <c r="R41" s="17" t="s">
        <v>225</v>
      </c>
    </row>
    <row r="42" spans="1:18" ht="13" x14ac:dyDescent="0.15">
      <c r="A42" s="63" t="s">
        <v>45</v>
      </c>
      <c r="B42" s="244">
        <v>1000</v>
      </c>
      <c r="C42" s="245"/>
      <c r="D42" s="50"/>
      <c r="E42" s="50"/>
      <c r="F42" s="247"/>
      <c r="G42" s="248"/>
      <c r="H42" s="50"/>
      <c r="I42" s="50"/>
      <c r="J42" s="50"/>
      <c r="K42" s="50"/>
      <c r="L42" s="50"/>
      <c r="M42" s="257"/>
      <c r="N42" s="50"/>
      <c r="O42" s="50">
        <f t="shared" ref="O42" si="10">SUM(C42:N42)</f>
        <v>0</v>
      </c>
      <c r="P42" s="50">
        <f t="shared" ref="P42" si="11">B42-O42</f>
        <v>1000</v>
      </c>
    </row>
    <row r="43" spans="1:18" s="59" customFormat="1" x14ac:dyDescent="0.15">
      <c r="A43" s="59" t="s">
        <v>102</v>
      </c>
      <c r="B43" s="239">
        <v>1200</v>
      </c>
      <c r="C43" s="245">
        <v>108.6</v>
      </c>
      <c r="D43" s="64">
        <v>40.119999999999997</v>
      </c>
      <c r="E43" s="64"/>
      <c r="F43" s="249"/>
      <c r="G43" s="249"/>
      <c r="H43" s="64"/>
      <c r="I43" s="64"/>
      <c r="J43" s="64"/>
      <c r="K43" s="64"/>
      <c r="L43" s="64"/>
      <c r="M43" s="64"/>
      <c r="N43" s="64"/>
      <c r="O43" s="64">
        <f t="shared" si="6"/>
        <v>148.72</v>
      </c>
      <c r="P43" s="64">
        <f t="shared" si="7"/>
        <v>1051.28</v>
      </c>
    </row>
    <row r="44" spans="1:18" s="59" customFormat="1" x14ac:dyDescent="0.15">
      <c r="A44" s="59" t="s">
        <v>6</v>
      </c>
      <c r="B44" s="239">
        <v>800</v>
      </c>
      <c r="C44" s="245"/>
      <c r="D44" s="64">
        <v>169.19</v>
      </c>
      <c r="E44" s="64"/>
      <c r="F44" s="249"/>
      <c r="G44" s="249"/>
      <c r="H44" s="64"/>
      <c r="I44" s="64"/>
      <c r="J44" s="64"/>
      <c r="K44" s="64"/>
      <c r="L44" s="64"/>
      <c r="M44" s="64"/>
      <c r="N44" s="64"/>
      <c r="O44" s="64">
        <f t="shared" si="6"/>
        <v>169.19</v>
      </c>
      <c r="P44" s="64">
        <f t="shared" si="7"/>
        <v>630.80999999999995</v>
      </c>
    </row>
    <row r="45" spans="1:18" s="59" customFormat="1" x14ac:dyDescent="0.15">
      <c r="A45" s="59" t="s">
        <v>44</v>
      </c>
      <c r="B45" s="239">
        <v>440</v>
      </c>
      <c r="C45" s="245">
        <v>220</v>
      </c>
      <c r="D45" s="64"/>
      <c r="E45" s="64"/>
      <c r="F45" s="249"/>
      <c r="G45" s="249"/>
      <c r="H45" s="64"/>
      <c r="I45" s="64"/>
      <c r="J45" s="64"/>
      <c r="K45" s="64"/>
      <c r="L45" s="64"/>
      <c r="M45" s="64"/>
      <c r="N45" s="64"/>
      <c r="O45" s="64">
        <f t="shared" si="6"/>
        <v>220</v>
      </c>
      <c r="P45" s="64">
        <f t="shared" si="7"/>
        <v>220</v>
      </c>
    </row>
    <row r="46" spans="1:18" s="59" customFormat="1" x14ac:dyDescent="0.15">
      <c r="A46" s="59" t="s">
        <v>168</v>
      </c>
      <c r="B46" s="239">
        <v>460</v>
      </c>
      <c r="C46" s="245"/>
      <c r="D46" s="64"/>
      <c r="E46" s="64"/>
      <c r="F46" s="249"/>
      <c r="G46" s="249"/>
      <c r="H46" s="64"/>
      <c r="I46" s="64"/>
      <c r="J46" s="64"/>
      <c r="K46" s="64"/>
      <c r="L46" s="64"/>
      <c r="M46" s="64"/>
      <c r="N46" s="64"/>
      <c r="O46" s="64">
        <f t="shared" si="6"/>
        <v>0</v>
      </c>
      <c r="P46" s="64">
        <f t="shared" si="7"/>
        <v>460</v>
      </c>
    </row>
    <row r="47" spans="1:18" s="59" customFormat="1" x14ac:dyDescent="0.15">
      <c r="A47" s="59" t="s">
        <v>46</v>
      </c>
      <c r="B47" s="239">
        <v>1500</v>
      </c>
      <c r="C47" s="245"/>
      <c r="D47" s="64"/>
      <c r="E47" s="64"/>
      <c r="F47" s="249"/>
      <c r="G47" s="249"/>
      <c r="H47" s="64"/>
      <c r="I47" s="64"/>
      <c r="J47" s="64"/>
      <c r="K47" s="64"/>
      <c r="L47" s="64"/>
      <c r="M47" s="64"/>
      <c r="N47" s="64"/>
      <c r="O47" s="64">
        <f t="shared" si="6"/>
        <v>0</v>
      </c>
      <c r="P47" s="64">
        <f t="shared" si="7"/>
        <v>1500</v>
      </c>
    </row>
    <row r="48" spans="1:18" x14ac:dyDescent="0.15">
      <c r="A48" s="59" t="s">
        <v>4</v>
      </c>
      <c r="B48" s="244">
        <v>1300</v>
      </c>
      <c r="C48" s="245"/>
      <c r="D48" s="50">
        <v>160</v>
      </c>
      <c r="E48" s="50"/>
      <c r="F48" s="247"/>
      <c r="G48" s="248"/>
      <c r="H48" s="50"/>
      <c r="I48" s="50"/>
      <c r="J48" s="50"/>
      <c r="K48" s="50"/>
      <c r="L48" s="50"/>
      <c r="M48" s="50"/>
      <c r="N48" s="50"/>
      <c r="O48" s="50">
        <f t="shared" si="6"/>
        <v>160</v>
      </c>
      <c r="P48" s="50">
        <f t="shared" si="7"/>
        <v>1140</v>
      </c>
    </row>
    <row r="49" spans="1:16" x14ac:dyDescent="0.15">
      <c r="A49" s="59" t="s">
        <v>169</v>
      </c>
      <c r="B49" s="244"/>
      <c r="C49" s="245">
        <v>-35</v>
      </c>
      <c r="D49" s="50"/>
      <c r="E49" s="50"/>
      <c r="F49" s="247"/>
      <c r="G49" s="248"/>
      <c r="H49" s="50"/>
      <c r="I49" s="50"/>
      <c r="J49" s="50"/>
      <c r="K49" s="50"/>
      <c r="L49" s="50"/>
      <c r="M49" s="50"/>
      <c r="N49" s="50"/>
      <c r="O49" s="50">
        <f t="shared" si="6"/>
        <v>-35</v>
      </c>
      <c r="P49" s="50">
        <f t="shared" si="7"/>
        <v>35</v>
      </c>
    </row>
    <row r="50" spans="1:16" ht="13" x14ac:dyDescent="0.15">
      <c r="A50" s="63" t="s">
        <v>7</v>
      </c>
      <c r="B50" s="244">
        <v>1200</v>
      </c>
      <c r="C50" s="245">
        <v>355.65</v>
      </c>
      <c r="D50" s="50">
        <v>61.58</v>
      </c>
      <c r="E50" s="50"/>
      <c r="F50" s="247"/>
      <c r="G50" s="248"/>
      <c r="H50" s="50"/>
      <c r="I50" s="50"/>
      <c r="J50" s="50"/>
      <c r="K50" s="50"/>
      <c r="L50" s="50"/>
      <c r="M50" s="50"/>
      <c r="N50" s="50"/>
      <c r="O50" s="50">
        <f t="shared" si="6"/>
        <v>417.22999999999996</v>
      </c>
      <c r="P50" s="50">
        <f t="shared" si="7"/>
        <v>782.77</v>
      </c>
    </row>
    <row r="51" spans="1:16" s="63" customFormat="1" x14ac:dyDescent="0.15">
      <c r="A51" s="59" t="s">
        <v>84</v>
      </c>
      <c r="B51" s="232">
        <v>1200</v>
      </c>
      <c r="C51" s="254"/>
      <c r="D51" s="255"/>
      <c r="E51" s="255"/>
      <c r="F51" s="248"/>
      <c r="G51" s="248"/>
      <c r="H51" s="255"/>
      <c r="I51" s="255"/>
      <c r="J51" s="255"/>
      <c r="K51" s="255"/>
      <c r="L51" s="255"/>
      <c r="M51" s="255"/>
      <c r="N51" s="255"/>
      <c r="O51" s="255">
        <f t="shared" si="6"/>
        <v>0</v>
      </c>
      <c r="P51" s="255">
        <f t="shared" si="7"/>
        <v>1200</v>
      </c>
    </row>
    <row r="52" spans="1:16" s="59" customFormat="1" x14ac:dyDescent="0.15">
      <c r="A52" s="241" t="s">
        <v>83</v>
      </c>
      <c r="B52" s="258">
        <v>0</v>
      </c>
      <c r="C52" s="259"/>
      <c r="D52" s="260"/>
      <c r="E52" s="261"/>
      <c r="F52" s="261"/>
      <c r="G52" s="260"/>
      <c r="H52" s="260"/>
      <c r="I52" s="260"/>
      <c r="J52" s="260"/>
      <c r="K52" s="260"/>
      <c r="L52" s="260"/>
      <c r="M52" s="260"/>
      <c r="N52" s="260"/>
      <c r="O52" s="260">
        <f t="shared" si="6"/>
        <v>0</v>
      </c>
      <c r="P52" s="260">
        <f t="shared" si="7"/>
        <v>0</v>
      </c>
    </row>
    <row r="53" spans="1:16" ht="14" thickBot="1" x14ac:dyDescent="0.2">
      <c r="A53" s="231" t="s">
        <v>47</v>
      </c>
      <c r="B53" s="262">
        <f t="shared" ref="B53:N53" si="12">SUM(B2:B52)</f>
        <v>205389.24000000002</v>
      </c>
      <c r="C53" s="262">
        <f t="shared" si="12"/>
        <v>9273.9</v>
      </c>
      <c r="D53" s="262">
        <f t="shared" si="12"/>
        <v>29386.7</v>
      </c>
      <c r="E53" s="262">
        <f t="shared" si="12"/>
        <v>0</v>
      </c>
      <c r="F53" s="262">
        <f t="shared" si="12"/>
        <v>0</v>
      </c>
      <c r="G53" s="262">
        <f t="shared" si="12"/>
        <v>0</v>
      </c>
      <c r="H53" s="262">
        <f t="shared" si="12"/>
        <v>0</v>
      </c>
      <c r="I53" s="262">
        <f t="shared" si="12"/>
        <v>0</v>
      </c>
      <c r="J53" s="262">
        <f t="shared" si="12"/>
        <v>0</v>
      </c>
      <c r="K53" s="262">
        <f t="shared" si="12"/>
        <v>0</v>
      </c>
      <c r="L53" s="262">
        <f t="shared" si="12"/>
        <v>0</v>
      </c>
      <c r="M53" s="262">
        <f t="shared" si="12"/>
        <v>0</v>
      </c>
      <c r="N53" s="262">
        <f t="shared" si="12"/>
        <v>0</v>
      </c>
      <c r="O53" s="262">
        <f>SUM(C53:N53)</f>
        <v>38660.6</v>
      </c>
      <c r="P53" s="262">
        <f>SUM(P3:P52)</f>
        <v>166728.63999999996</v>
      </c>
    </row>
    <row r="54" spans="1:16" s="59" customFormat="1" ht="13" thickTop="1" x14ac:dyDescent="0.15">
      <c r="A54" s="263">
        <f>B53/12</f>
        <v>17115.77</v>
      </c>
      <c r="B54" s="264" t="s">
        <v>170</v>
      </c>
      <c r="C54" s="265"/>
      <c r="D54" s="266"/>
      <c r="E54" s="267"/>
      <c r="F54" s="267"/>
      <c r="G54" s="266"/>
      <c r="H54" s="266"/>
      <c r="I54" s="266"/>
      <c r="J54" s="266"/>
      <c r="K54" s="266"/>
      <c r="L54" s="266"/>
      <c r="M54" s="266"/>
      <c r="N54" s="266"/>
      <c r="O54" s="266"/>
      <c r="P54" s="266">
        <f>B53-O53</f>
        <v>166728.64000000001</v>
      </c>
    </row>
    <row r="55" spans="1:16" s="59" customFormat="1" x14ac:dyDescent="0.15">
      <c r="A55" s="268" t="s">
        <v>103</v>
      </c>
      <c r="G55" s="266"/>
      <c r="H55" s="266"/>
      <c r="I55" s="266"/>
      <c r="J55" s="290"/>
      <c r="K55" s="264"/>
      <c r="L55" s="266"/>
      <c r="M55" s="266"/>
      <c r="N55" s="264"/>
      <c r="O55" s="264"/>
      <c r="P55" s="266"/>
    </row>
    <row r="56" spans="1:16" s="59" customFormat="1" x14ac:dyDescent="0.15">
      <c r="A56" s="268"/>
      <c r="G56" s="266"/>
      <c r="H56" s="266"/>
      <c r="I56" s="266"/>
      <c r="J56" s="290"/>
      <c r="K56" s="264"/>
      <c r="L56" s="266"/>
      <c r="M56" s="266"/>
      <c r="N56" s="266"/>
      <c r="O56" s="266"/>
      <c r="P56" s="266"/>
    </row>
    <row r="57" spans="1:16" s="59" customFormat="1" x14ac:dyDescent="0.15">
      <c r="A57" s="241"/>
      <c r="B57" s="266"/>
      <c r="C57" s="265"/>
      <c r="D57" s="269"/>
      <c r="E57" s="256"/>
      <c r="F57" s="270"/>
      <c r="G57" s="266"/>
      <c r="H57" s="266"/>
      <c r="I57" s="269"/>
      <c r="J57" s="271"/>
      <c r="K57" s="266"/>
      <c r="L57" s="266"/>
      <c r="M57" s="266"/>
      <c r="N57" s="266"/>
      <c r="O57" s="266">
        <f t="shared" ref="O57" si="13">SUM(O53:O55)</f>
        <v>38660.6</v>
      </c>
      <c r="P57" s="266"/>
    </row>
    <row r="58" spans="1:16" ht="26" x14ac:dyDescent="0.15">
      <c r="A58" s="63" t="s">
        <v>171</v>
      </c>
      <c r="F58" s="272"/>
      <c r="G58" s="273"/>
      <c r="J58" s="50"/>
      <c r="L58" s="50"/>
      <c r="O58" s="269"/>
    </row>
    <row r="59" spans="1:16" x14ac:dyDescent="0.15">
      <c r="A59" s="274"/>
      <c r="B59" s="275"/>
      <c r="C59" s="276"/>
      <c r="D59" s="27"/>
      <c r="E59" s="244"/>
      <c r="F59" s="277"/>
      <c r="G59" s="273"/>
      <c r="H59" s="278"/>
      <c r="I59" s="278"/>
      <c r="J59" s="27"/>
      <c r="K59" s="278"/>
      <c r="L59" s="244"/>
      <c r="M59" s="244"/>
      <c r="N59" s="244"/>
      <c r="O59" s="279"/>
    </row>
    <row r="60" spans="1:16" x14ac:dyDescent="0.15">
      <c r="A60" s="274"/>
      <c r="B60" s="275"/>
      <c r="C60" s="276"/>
      <c r="D60" s="280"/>
      <c r="E60" s="244"/>
      <c r="F60" s="27"/>
      <c r="H60" s="278"/>
      <c r="I60" s="244"/>
      <c r="J60" s="244"/>
      <c r="K60" s="244"/>
      <c r="L60" s="244"/>
      <c r="M60" s="244"/>
      <c r="N60" s="27"/>
      <c r="O60" s="244">
        <f>SUM(O53:O56)</f>
        <v>38660.6</v>
      </c>
    </row>
    <row r="61" spans="1:16" x14ac:dyDescent="0.15">
      <c r="A61" s="274"/>
      <c r="B61" s="282"/>
      <c r="C61" s="283"/>
      <c r="D61" s="284"/>
    </row>
    <row r="62" spans="1:16" ht="12.75" customHeight="1" x14ac:dyDescent="0.15">
      <c r="A62" s="274"/>
      <c r="B62" s="282"/>
      <c r="C62" s="283"/>
      <c r="D62" s="284"/>
      <c r="O62" s="50"/>
    </row>
    <row r="63" spans="1:16" ht="12.75" customHeight="1" x14ac:dyDescent="0.15">
      <c r="A63" s="274"/>
      <c r="B63" s="282"/>
      <c r="C63" s="283"/>
      <c r="D63" s="284"/>
      <c r="E63" s="285"/>
      <c r="F63" s="285"/>
    </row>
    <row r="64" spans="1:16" ht="12.75" customHeight="1" x14ac:dyDescent="0.15">
      <c r="A64" s="286"/>
      <c r="B64" s="282"/>
      <c r="C64" s="283"/>
      <c r="D64" s="284"/>
      <c r="E64" s="285"/>
      <c r="F64" s="285"/>
    </row>
    <row r="65" spans="1:6" x14ac:dyDescent="0.15">
      <c r="A65" s="274"/>
      <c r="B65" s="282"/>
      <c r="C65" s="283"/>
      <c r="D65" s="284"/>
      <c r="E65" s="285"/>
      <c r="F65" s="285"/>
    </row>
    <row r="66" spans="1:6" x14ac:dyDescent="0.15">
      <c r="A66" s="274"/>
      <c r="B66" s="287"/>
    </row>
    <row r="67" spans="1:6" x14ac:dyDescent="0.15">
      <c r="A67" s="288"/>
      <c r="B67" s="287"/>
    </row>
  </sheetData>
  <printOptions headings="1" gridLines="1"/>
  <pageMargins left="0.7" right="0.7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5"/>
  <sheetViews>
    <sheetView topLeftCell="B7" workbookViewId="0">
      <selection activeCell="M24" sqref="M24"/>
    </sheetView>
  </sheetViews>
  <sheetFormatPr baseColWidth="10" defaultColWidth="8.83203125" defaultRowHeight="13" x14ac:dyDescent="0.15"/>
  <cols>
    <col min="1" max="1" width="15.6640625" customWidth="1"/>
    <col min="2" max="2" width="4.6640625" customWidth="1"/>
    <col min="3" max="3" width="11.6640625" style="37" customWidth="1"/>
    <col min="4" max="4" width="4.6640625" customWidth="1"/>
    <col min="5" max="5" width="11.6640625" customWidth="1"/>
    <col min="6" max="6" width="4.6640625" customWidth="1"/>
    <col min="7" max="7" width="11.6640625" customWidth="1"/>
    <col min="8" max="8" width="4.6640625" customWidth="1"/>
    <col min="9" max="9" width="11.6640625" customWidth="1"/>
    <col min="10" max="10" width="4.6640625" customWidth="1"/>
    <col min="11" max="11" width="11.6640625" customWidth="1"/>
    <col min="12" max="12" width="4.6640625" customWidth="1"/>
    <col min="13" max="13" width="11.6640625" customWidth="1"/>
  </cols>
  <sheetData>
    <row r="1" spans="1:13" s="11" customFormat="1" x14ac:dyDescent="0.15">
      <c r="A1" s="25" t="s">
        <v>101</v>
      </c>
      <c r="B1" s="26"/>
      <c r="C1" s="35"/>
    </row>
    <row r="2" spans="1:13" s="11" customFormat="1" x14ac:dyDescent="0.15">
      <c r="C2" s="36"/>
    </row>
    <row r="3" spans="1:13" x14ac:dyDescent="0.15">
      <c r="A3" s="25" t="s">
        <v>48</v>
      </c>
      <c r="B3" s="27"/>
      <c r="C3" s="41">
        <v>2015</v>
      </c>
      <c r="E3" s="11">
        <v>2016</v>
      </c>
      <c r="G3" s="11">
        <v>2017</v>
      </c>
      <c r="I3" s="11">
        <v>2018</v>
      </c>
      <c r="K3" s="11">
        <v>2019</v>
      </c>
      <c r="M3" s="11">
        <v>2020</v>
      </c>
    </row>
    <row r="4" spans="1:13" x14ac:dyDescent="0.15">
      <c r="I4" s="72"/>
    </row>
    <row r="5" spans="1:13" x14ac:dyDescent="0.15">
      <c r="A5" s="21" t="s">
        <v>49</v>
      </c>
      <c r="B5" s="28"/>
      <c r="C5" s="38">
        <v>15181</v>
      </c>
      <c r="E5" s="37">
        <v>10932</v>
      </c>
      <c r="G5" s="45">
        <v>14274</v>
      </c>
      <c r="I5" s="45">
        <v>7983</v>
      </c>
      <c r="K5" s="45">
        <v>8963</v>
      </c>
      <c r="M5" s="45">
        <v>17203.68</v>
      </c>
    </row>
    <row r="6" spans="1:13" x14ac:dyDescent="0.15">
      <c r="A6" s="21" t="s">
        <v>50</v>
      </c>
      <c r="B6" s="28"/>
      <c r="C6" s="38">
        <v>14130</v>
      </c>
      <c r="E6" s="37">
        <v>23125.63</v>
      </c>
      <c r="G6" s="45">
        <v>14676</v>
      </c>
      <c r="I6" s="45">
        <v>9813</v>
      </c>
      <c r="K6" s="45">
        <v>9048</v>
      </c>
      <c r="M6" s="45">
        <v>9135</v>
      </c>
    </row>
    <row r="7" spans="1:13" x14ac:dyDescent="0.15">
      <c r="A7" s="21" t="s">
        <v>51</v>
      </c>
      <c r="B7" s="28"/>
      <c r="C7" s="38">
        <v>21011</v>
      </c>
      <c r="E7" s="37">
        <v>18049.18</v>
      </c>
      <c r="G7" s="45">
        <v>16723</v>
      </c>
      <c r="I7" s="45">
        <v>12328</v>
      </c>
      <c r="K7" s="45">
        <v>8640</v>
      </c>
      <c r="M7" s="45"/>
    </row>
    <row r="8" spans="1:13" x14ac:dyDescent="0.15">
      <c r="A8" s="21" t="s">
        <v>52</v>
      </c>
      <c r="B8" s="28"/>
      <c r="C8" s="37">
        <v>19593</v>
      </c>
      <c r="E8" s="37">
        <v>16443</v>
      </c>
      <c r="G8" s="45">
        <v>18040</v>
      </c>
      <c r="I8" s="45">
        <v>15668</v>
      </c>
      <c r="K8" s="45">
        <v>15922</v>
      </c>
      <c r="M8" s="45"/>
    </row>
    <row r="9" spans="1:13" x14ac:dyDescent="0.15">
      <c r="A9" s="21" t="s">
        <v>14</v>
      </c>
      <c r="B9" s="28"/>
      <c r="C9" s="37">
        <v>15263</v>
      </c>
      <c r="E9" s="37">
        <v>18966.5</v>
      </c>
      <c r="G9" s="45">
        <v>13253</v>
      </c>
      <c r="I9" s="45">
        <v>11123</v>
      </c>
      <c r="K9" s="45">
        <v>12703</v>
      </c>
      <c r="M9" s="45"/>
    </row>
    <row r="10" spans="1:13" x14ac:dyDescent="0.15">
      <c r="A10" s="21" t="s">
        <v>15</v>
      </c>
      <c r="C10" s="38">
        <v>15361</v>
      </c>
      <c r="E10" s="37">
        <v>11962</v>
      </c>
      <c r="G10" s="45">
        <v>15864</v>
      </c>
      <c r="I10" s="45">
        <v>8953</v>
      </c>
      <c r="K10" s="45">
        <v>8548</v>
      </c>
      <c r="M10" s="45"/>
    </row>
    <row r="11" spans="1:13" x14ac:dyDescent="0.15">
      <c r="A11" s="21" t="s">
        <v>16</v>
      </c>
      <c r="C11" s="162">
        <v>13196</v>
      </c>
      <c r="E11" s="37">
        <v>16892</v>
      </c>
      <c r="G11" s="45">
        <v>15985</v>
      </c>
      <c r="I11" s="45">
        <v>12268</v>
      </c>
      <c r="K11" s="45">
        <v>22033</v>
      </c>
      <c r="M11" s="45"/>
    </row>
    <row r="12" spans="1:13" x14ac:dyDescent="0.15">
      <c r="A12" s="21" t="s">
        <v>53</v>
      </c>
      <c r="C12" s="38">
        <v>18300</v>
      </c>
      <c r="D12" s="21"/>
      <c r="E12" s="37">
        <v>17638</v>
      </c>
      <c r="G12" s="45">
        <v>18318</v>
      </c>
      <c r="I12" s="45">
        <v>8743</v>
      </c>
      <c r="K12" s="45">
        <v>7858</v>
      </c>
      <c r="M12" s="45"/>
    </row>
    <row r="13" spans="1:13" x14ac:dyDescent="0.15">
      <c r="A13" s="21" t="s">
        <v>54</v>
      </c>
      <c r="C13" s="164">
        <v>19996</v>
      </c>
      <c r="D13" s="21"/>
      <c r="E13" s="37">
        <v>13585</v>
      </c>
      <c r="G13" s="45">
        <v>11375</v>
      </c>
      <c r="I13" s="45">
        <v>11468</v>
      </c>
      <c r="K13" s="45">
        <v>11288</v>
      </c>
      <c r="M13" s="45"/>
    </row>
    <row r="14" spans="1:13" x14ac:dyDescent="0.15">
      <c r="A14" s="21" t="s">
        <v>55</v>
      </c>
      <c r="C14" s="165">
        <v>15643.45</v>
      </c>
      <c r="D14" s="166"/>
      <c r="E14" s="37">
        <v>15205</v>
      </c>
      <c r="G14" s="45">
        <v>16173</v>
      </c>
      <c r="I14" s="45">
        <v>9568</v>
      </c>
      <c r="K14" s="45">
        <v>12945</v>
      </c>
      <c r="M14" s="45"/>
    </row>
    <row r="15" spans="1:13" x14ac:dyDescent="0.15">
      <c r="A15" s="21" t="s">
        <v>56</v>
      </c>
      <c r="C15" s="38">
        <v>22440</v>
      </c>
      <c r="E15" s="37">
        <v>15377</v>
      </c>
      <c r="G15" s="45">
        <v>9513</v>
      </c>
      <c r="I15" s="45">
        <v>12628</v>
      </c>
      <c r="K15" s="45">
        <v>7400</v>
      </c>
      <c r="M15" s="45"/>
    </row>
    <row r="16" spans="1:13" x14ac:dyDescent="0.15">
      <c r="A16" s="21" t="s">
        <v>57</v>
      </c>
      <c r="C16" s="169">
        <v>24050</v>
      </c>
      <c r="E16" s="168">
        <v>22380</v>
      </c>
      <c r="G16" s="155">
        <v>29232.07</v>
      </c>
      <c r="I16" s="155">
        <v>20368</v>
      </c>
      <c r="K16" s="155">
        <v>21151</v>
      </c>
      <c r="M16" s="155"/>
    </row>
    <row r="17" spans="1:13" x14ac:dyDescent="0.15">
      <c r="B17" s="29"/>
      <c r="C17" s="38"/>
      <c r="E17" s="37"/>
      <c r="I17" s="45"/>
      <c r="K17" s="45"/>
    </row>
    <row r="18" spans="1:13" x14ac:dyDescent="0.15">
      <c r="A18" s="11" t="s">
        <v>58</v>
      </c>
      <c r="B18" s="37"/>
      <c r="C18" s="37">
        <f t="shared" ref="C18:K18" si="0">SUM(C5:C17)</f>
        <v>214164.45</v>
      </c>
      <c r="D18" s="37"/>
      <c r="E18" s="37">
        <f t="shared" si="0"/>
        <v>200555.31</v>
      </c>
      <c r="F18" s="37"/>
      <c r="G18" s="37">
        <f t="shared" si="0"/>
        <v>193426.07</v>
      </c>
      <c r="H18" s="37"/>
      <c r="I18" s="154">
        <f t="shared" si="0"/>
        <v>140911</v>
      </c>
      <c r="J18" s="154"/>
      <c r="K18" s="154">
        <f t="shared" si="0"/>
        <v>146499</v>
      </c>
      <c r="L18" s="178"/>
      <c r="M18">
        <f>SUM(M5:M16)</f>
        <v>26338.68</v>
      </c>
    </row>
    <row r="19" spans="1:13" x14ac:dyDescent="0.15">
      <c r="A19" s="149"/>
      <c r="C19" s="38"/>
      <c r="E19" s="37"/>
      <c r="H19" s="175"/>
      <c r="I19" s="45"/>
      <c r="J19" s="178"/>
      <c r="K19" s="220"/>
      <c r="L19" s="178"/>
    </row>
    <row r="20" spans="1:13" x14ac:dyDescent="0.15">
      <c r="A20" s="25" t="s">
        <v>90</v>
      </c>
      <c r="E20" s="37"/>
      <c r="H20" s="175"/>
      <c r="I20" s="45"/>
      <c r="K20" s="45"/>
    </row>
    <row r="21" spans="1:13" x14ac:dyDescent="0.15">
      <c r="A21" s="25"/>
      <c r="E21" s="37"/>
      <c r="I21" s="45"/>
      <c r="K21" s="45"/>
    </row>
    <row r="22" spans="1:13" x14ac:dyDescent="0.15">
      <c r="A22" s="21" t="s">
        <v>49</v>
      </c>
      <c r="B22" s="28"/>
      <c r="C22" s="38">
        <v>821.75</v>
      </c>
      <c r="E22" s="37">
        <v>2828.97</v>
      </c>
      <c r="G22" s="45">
        <v>2253.6</v>
      </c>
      <c r="I22" s="45">
        <v>3485.54</v>
      </c>
      <c r="K22" s="45">
        <v>3219.4</v>
      </c>
      <c r="M22" s="45">
        <v>858.45</v>
      </c>
    </row>
    <row r="23" spans="1:13" x14ac:dyDescent="0.15">
      <c r="A23" s="21" t="s">
        <v>50</v>
      </c>
      <c r="B23" s="28"/>
      <c r="C23" s="37">
        <v>992.72</v>
      </c>
      <c r="D23" s="38"/>
      <c r="E23" s="37">
        <v>1184.18</v>
      </c>
      <c r="G23" s="45">
        <v>413.25</v>
      </c>
      <c r="I23" s="45">
        <v>529.84</v>
      </c>
      <c r="K23" s="45">
        <v>1625.67</v>
      </c>
      <c r="M23" s="45">
        <v>652.9</v>
      </c>
    </row>
    <row r="24" spans="1:13" x14ac:dyDescent="0.15">
      <c r="A24" s="21" t="s">
        <v>51</v>
      </c>
      <c r="B24" s="28"/>
      <c r="C24" s="38">
        <v>5382.01</v>
      </c>
      <c r="E24" s="37">
        <v>1173.56</v>
      </c>
      <c r="G24" s="45">
        <v>2355</v>
      </c>
      <c r="I24" s="45">
        <v>3699.55</v>
      </c>
      <c r="K24" s="45">
        <v>6710.91</v>
      </c>
      <c r="M24" s="45"/>
    </row>
    <row r="25" spans="1:13" x14ac:dyDescent="0.15">
      <c r="A25" s="21" t="s">
        <v>52</v>
      </c>
      <c r="B25" s="28"/>
      <c r="C25" s="37">
        <v>938.81</v>
      </c>
      <c r="E25" s="37">
        <v>2341.58</v>
      </c>
      <c r="G25" s="45">
        <v>3948.59</v>
      </c>
      <c r="I25" s="45">
        <v>1037.54</v>
      </c>
      <c r="K25" s="45">
        <v>4159.75</v>
      </c>
      <c r="M25" s="45"/>
    </row>
    <row r="26" spans="1:13" x14ac:dyDescent="0.15">
      <c r="A26" s="21" t="s">
        <v>14</v>
      </c>
      <c r="B26" s="30"/>
      <c r="C26" s="37">
        <v>810.06</v>
      </c>
      <c r="E26" s="37">
        <v>2023.1</v>
      </c>
      <c r="G26" s="45">
        <v>605.79999999999995</v>
      </c>
      <c r="I26" s="45">
        <v>1028.76</v>
      </c>
      <c r="K26" s="45">
        <v>1198.5</v>
      </c>
      <c r="M26" s="45"/>
    </row>
    <row r="27" spans="1:13" x14ac:dyDescent="0.15">
      <c r="A27" s="21" t="s">
        <v>15</v>
      </c>
      <c r="C27" s="38">
        <v>1676.53</v>
      </c>
      <c r="E27" s="37">
        <v>1499.34</v>
      </c>
      <c r="G27" s="45">
        <v>1576.73</v>
      </c>
      <c r="I27" s="45">
        <v>2659.18</v>
      </c>
      <c r="K27" s="45">
        <v>7147.33</v>
      </c>
      <c r="M27" s="45"/>
    </row>
    <row r="28" spans="1:13" x14ac:dyDescent="0.15">
      <c r="A28" s="21" t="s">
        <v>16</v>
      </c>
      <c r="C28" s="38">
        <v>2253.14</v>
      </c>
      <c r="D28" s="21"/>
      <c r="E28" s="37">
        <v>2455.44</v>
      </c>
      <c r="G28" s="45">
        <v>2477.2199999999998</v>
      </c>
      <c r="I28" s="45">
        <v>3305.48</v>
      </c>
      <c r="K28" s="45">
        <v>1439.66</v>
      </c>
      <c r="M28" s="45"/>
    </row>
    <row r="29" spans="1:13" x14ac:dyDescent="0.15">
      <c r="A29" s="21" t="s">
        <v>53</v>
      </c>
      <c r="C29" s="38">
        <v>424.77</v>
      </c>
      <c r="E29" s="37">
        <v>390.18</v>
      </c>
      <c r="G29" s="45">
        <v>746.6</v>
      </c>
      <c r="I29" s="45">
        <v>2149.35</v>
      </c>
      <c r="K29" s="45">
        <v>2249.12</v>
      </c>
      <c r="M29" s="45"/>
    </row>
    <row r="30" spans="1:13" x14ac:dyDescent="0.15">
      <c r="A30" s="21" t="s">
        <v>54</v>
      </c>
      <c r="C30" s="38">
        <v>865.53</v>
      </c>
      <c r="E30" s="37">
        <v>1699.7</v>
      </c>
      <c r="G30" s="45">
        <v>1637.93</v>
      </c>
      <c r="I30" s="45">
        <v>3494.76</v>
      </c>
      <c r="K30" s="45">
        <v>5096.53</v>
      </c>
      <c r="M30" s="45"/>
    </row>
    <row r="31" spans="1:13" x14ac:dyDescent="0.15">
      <c r="A31" s="21" t="s">
        <v>55</v>
      </c>
      <c r="B31" s="31"/>
      <c r="C31" s="38">
        <v>3037.94</v>
      </c>
      <c r="E31" s="37">
        <v>2114.31</v>
      </c>
      <c r="G31" s="45">
        <v>2475.85</v>
      </c>
      <c r="I31" s="45">
        <v>1061.55</v>
      </c>
      <c r="K31" s="45">
        <v>1943.18</v>
      </c>
      <c r="M31" s="45"/>
    </row>
    <row r="32" spans="1:13" x14ac:dyDescent="0.15">
      <c r="A32" s="21" t="s">
        <v>56</v>
      </c>
      <c r="C32" s="38">
        <v>2318.9499999999998</v>
      </c>
      <c r="E32" s="37">
        <v>460.5</v>
      </c>
      <c r="G32" s="45">
        <v>466.59</v>
      </c>
      <c r="I32" s="45">
        <v>1466.18</v>
      </c>
      <c r="K32" s="45">
        <v>841.83</v>
      </c>
      <c r="M32" s="45"/>
    </row>
    <row r="33" spans="1:13" x14ac:dyDescent="0.15">
      <c r="A33" s="21" t="s">
        <v>57</v>
      </c>
      <c r="C33" s="168">
        <v>2210.2600000000002</v>
      </c>
      <c r="E33" s="169">
        <v>1882.47</v>
      </c>
      <c r="G33" s="155">
        <v>2389.6</v>
      </c>
      <c r="I33" s="155">
        <v>7053.83</v>
      </c>
      <c r="K33" s="155">
        <v>5646.18</v>
      </c>
      <c r="M33" s="155"/>
    </row>
    <row r="34" spans="1:13" x14ac:dyDescent="0.15">
      <c r="B34" s="29"/>
      <c r="E34" s="37"/>
      <c r="I34" s="45"/>
      <c r="K34" s="45"/>
    </row>
    <row r="35" spans="1:13" x14ac:dyDescent="0.15">
      <c r="A35" s="11" t="s">
        <v>58</v>
      </c>
      <c r="B35" s="37"/>
      <c r="C35" s="169">
        <f t="shared" ref="C35:K35" si="1">SUM(C22:C34)</f>
        <v>21732.47</v>
      </c>
      <c r="D35" s="37"/>
      <c r="E35" s="169">
        <f t="shared" si="1"/>
        <v>20053.330000000002</v>
      </c>
      <c r="F35" s="170"/>
      <c r="G35" s="169">
        <f t="shared" si="1"/>
        <v>21346.76</v>
      </c>
      <c r="H35" s="170"/>
      <c r="I35" s="176">
        <f t="shared" si="1"/>
        <v>30971.559999999998</v>
      </c>
      <c r="J35" s="221"/>
      <c r="K35" s="176">
        <f t="shared" si="1"/>
        <v>41278.06</v>
      </c>
      <c r="M35" s="292">
        <f>SUM(M22:M33)</f>
        <v>1511.35</v>
      </c>
    </row>
    <row r="36" spans="1:13" x14ac:dyDescent="0.15">
      <c r="E36" s="37"/>
      <c r="I36" s="45"/>
      <c r="K36" s="45"/>
    </row>
    <row r="37" spans="1:13" x14ac:dyDescent="0.15">
      <c r="B37" s="37"/>
      <c r="C37" s="37">
        <f t="shared" ref="C37:K37" si="2">C18+C35</f>
        <v>235896.92</v>
      </c>
      <c r="D37" s="37"/>
      <c r="E37" s="37">
        <f t="shared" si="2"/>
        <v>220608.64000000001</v>
      </c>
      <c r="F37" s="170"/>
      <c r="G37" s="170">
        <f t="shared" si="2"/>
        <v>214772.83000000002</v>
      </c>
      <c r="H37" s="170"/>
      <c r="I37" s="170">
        <f t="shared" si="2"/>
        <v>171882.56</v>
      </c>
      <c r="J37" s="170"/>
      <c r="K37" s="221">
        <f t="shared" si="2"/>
        <v>187777.06</v>
      </c>
      <c r="M37">
        <f>M18+M35</f>
        <v>27850.03</v>
      </c>
    </row>
    <row r="38" spans="1:13" ht="14" thickBot="1" x14ac:dyDescent="0.2">
      <c r="A38" s="152"/>
      <c r="B38" s="158"/>
      <c r="C38" s="160"/>
      <c r="D38" s="167"/>
      <c r="E38" s="167"/>
      <c r="F38" s="167"/>
      <c r="G38" s="167"/>
      <c r="H38" s="167"/>
      <c r="I38" s="167"/>
      <c r="J38" s="167"/>
      <c r="K38" s="222"/>
      <c r="L38" s="167"/>
      <c r="M38" s="167"/>
    </row>
    <row r="40" spans="1:13" x14ac:dyDescent="0.15">
      <c r="A40" s="11"/>
    </row>
    <row r="42" spans="1:13" x14ac:dyDescent="0.15">
      <c r="A42" s="11"/>
      <c r="B42" s="21"/>
      <c r="C42" s="39"/>
    </row>
    <row r="43" spans="1:13" x14ac:dyDescent="0.15">
      <c r="A43" s="11"/>
      <c r="B43" s="21"/>
      <c r="C43" s="36"/>
    </row>
    <row r="44" spans="1:13" x14ac:dyDescent="0.15">
      <c r="C44" s="40"/>
    </row>
    <row r="45" spans="1:13" x14ac:dyDescent="0.15">
      <c r="C45" s="40"/>
    </row>
    <row r="46" spans="1:13" x14ac:dyDescent="0.15">
      <c r="A46" s="11"/>
      <c r="B46" s="6"/>
      <c r="C46" s="36"/>
      <c r="E46" s="4"/>
    </row>
    <row r="47" spans="1:13" x14ac:dyDescent="0.15">
      <c r="A47" s="7"/>
    </row>
    <row r="48" spans="1:13" x14ac:dyDescent="0.15">
      <c r="A48" s="7"/>
    </row>
    <row r="49" spans="1:1" x14ac:dyDescent="0.15">
      <c r="A49" s="7"/>
    </row>
    <row r="50" spans="1:1" x14ac:dyDescent="0.15">
      <c r="A50" s="7"/>
    </row>
    <row r="51" spans="1:1" x14ac:dyDescent="0.15">
      <c r="A51" s="7"/>
    </row>
    <row r="52" spans="1:1" x14ac:dyDescent="0.15">
      <c r="A52" s="7"/>
    </row>
    <row r="53" spans="1:1" x14ac:dyDescent="0.15">
      <c r="A53" s="32"/>
    </row>
    <row r="54" spans="1:1" x14ac:dyDescent="0.15">
      <c r="A54" s="33"/>
    </row>
    <row r="55" spans="1:1" x14ac:dyDescent="0.15">
      <c r="A55" s="34"/>
    </row>
  </sheetData>
  <printOptions headings="1" gridLines="1"/>
  <pageMargins left="0.7" right="0.7" top="0.75" bottom="0.75" header="0.3" footer="0.3"/>
  <pageSetup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24"/>
  <sheetViews>
    <sheetView workbookViewId="0">
      <selection activeCell="F24" sqref="F24"/>
    </sheetView>
  </sheetViews>
  <sheetFormatPr baseColWidth="10" defaultColWidth="9.1640625" defaultRowHeight="18" x14ac:dyDescent="0.2"/>
  <cols>
    <col min="1" max="1" width="9.5" style="294" bestFit="1" customWidth="1"/>
    <col min="2" max="2" width="15.6640625" style="294" customWidth="1"/>
    <col min="3" max="8" width="20.6640625" style="294" customWidth="1"/>
    <col min="9" max="9" width="25.6640625" style="294" customWidth="1"/>
    <col min="10" max="10" width="15.6640625" style="294" customWidth="1"/>
    <col min="11" max="16384" width="9.1640625" style="294"/>
  </cols>
  <sheetData>
    <row r="1" spans="1:19" ht="19" x14ac:dyDescent="0.25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</row>
    <row r="2" spans="1:19" ht="19" x14ac:dyDescent="0.2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19" ht="19" x14ac:dyDescent="0.25">
      <c r="A3" s="157"/>
      <c r="B3" s="157" t="s">
        <v>129</v>
      </c>
      <c r="C3" s="295">
        <v>205389.24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</row>
    <row r="4" spans="1:19" ht="19" x14ac:dyDescent="0.25">
      <c r="A4" s="157"/>
      <c r="B4" s="157" t="s">
        <v>130</v>
      </c>
      <c r="C4" s="295">
        <f>C3/52</f>
        <v>3949.7930769230766</v>
      </c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</row>
    <row r="5" spans="1:19" ht="19" x14ac:dyDescent="0.25">
      <c r="A5" s="157"/>
      <c r="B5" s="157" t="s">
        <v>131</v>
      </c>
      <c r="C5" s="295">
        <f>C4*4</f>
        <v>15799.172307692306</v>
      </c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</row>
    <row r="6" spans="1:19" ht="19" x14ac:dyDescent="0.25">
      <c r="A6" s="157"/>
      <c r="B6" s="157" t="s">
        <v>132</v>
      </c>
      <c r="C6" s="295">
        <f>C4*5</f>
        <v>19748.965384615381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</row>
    <row r="7" spans="1:19" ht="19" x14ac:dyDescent="0.25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</row>
    <row r="8" spans="1:19" ht="19" x14ac:dyDescent="0.25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</row>
    <row r="9" spans="1:19" ht="19" x14ac:dyDescent="0.25">
      <c r="A9" s="157"/>
      <c r="B9" s="157"/>
      <c r="C9" s="157"/>
      <c r="D9" s="157"/>
      <c r="E9" s="157"/>
      <c r="F9" s="157"/>
      <c r="G9" s="157"/>
      <c r="H9" s="157"/>
      <c r="I9" s="157"/>
      <c r="J9" s="296"/>
      <c r="K9" s="157"/>
      <c r="L9" s="157"/>
      <c r="M9" s="157"/>
      <c r="N9" s="157"/>
      <c r="O9" s="157"/>
      <c r="P9" s="157"/>
      <c r="Q9" s="157"/>
      <c r="R9" s="157"/>
      <c r="S9" s="157"/>
    </row>
    <row r="10" spans="1:19" ht="40" x14ac:dyDescent="0.25">
      <c r="A10" s="297" t="s">
        <v>133</v>
      </c>
      <c r="B10" s="297" t="s">
        <v>134</v>
      </c>
      <c r="C10" s="297" t="s">
        <v>135</v>
      </c>
      <c r="D10" s="297" t="s">
        <v>136</v>
      </c>
      <c r="E10" s="298" t="s">
        <v>137</v>
      </c>
      <c r="F10" s="298" t="s">
        <v>138</v>
      </c>
      <c r="G10" s="297" t="s">
        <v>139</v>
      </c>
      <c r="H10" s="298" t="s">
        <v>140</v>
      </c>
      <c r="I10" s="298" t="s">
        <v>141</v>
      </c>
      <c r="J10" s="299" t="s">
        <v>142</v>
      </c>
      <c r="K10" s="157"/>
      <c r="L10" s="157"/>
      <c r="M10" s="157"/>
      <c r="N10" s="157"/>
      <c r="O10" s="157"/>
      <c r="P10" s="157"/>
      <c r="Q10" s="157"/>
      <c r="R10" s="157"/>
      <c r="S10" s="157"/>
    </row>
    <row r="11" spans="1:19" ht="19" x14ac:dyDescent="0.25">
      <c r="A11" s="300">
        <v>2019</v>
      </c>
      <c r="B11" s="301" t="s">
        <v>143</v>
      </c>
      <c r="C11" s="302">
        <v>4</v>
      </c>
      <c r="D11" s="303">
        <f t="shared" ref="D11:D22" si="0">C11*$C$4</f>
        <v>15799.172307692306</v>
      </c>
      <c r="E11" s="304">
        <v>17203.68</v>
      </c>
      <c r="F11" s="305">
        <f t="shared" ref="F11:F18" si="1">E11-D11</f>
        <v>1404.507692307694</v>
      </c>
      <c r="G11" s="304">
        <f>D11</f>
        <v>15799.172307692306</v>
      </c>
      <c r="H11" s="304">
        <f>E11</f>
        <v>17203.68</v>
      </c>
      <c r="I11" s="303">
        <f t="shared" ref="I11:I17" si="2">H11-G11</f>
        <v>1404.507692307694</v>
      </c>
      <c r="J11" s="306">
        <f>H11/G11</f>
        <v>1.088897548868675</v>
      </c>
      <c r="K11" s="157"/>
      <c r="L11" s="157"/>
      <c r="M11" s="157"/>
      <c r="N11" s="157"/>
      <c r="O11" s="157"/>
      <c r="P11" s="157"/>
      <c r="Q11" s="157"/>
      <c r="R11" s="157"/>
      <c r="S11" s="157"/>
    </row>
    <row r="12" spans="1:19" ht="19" x14ac:dyDescent="0.25">
      <c r="A12" s="300">
        <v>2019</v>
      </c>
      <c r="B12" s="307" t="s">
        <v>156</v>
      </c>
      <c r="C12" s="308">
        <v>4</v>
      </c>
      <c r="D12" s="303">
        <f t="shared" si="0"/>
        <v>15799.172307692306</v>
      </c>
      <c r="E12" s="304">
        <v>9135</v>
      </c>
      <c r="F12" s="305">
        <f t="shared" si="1"/>
        <v>-6664.1723076923063</v>
      </c>
      <c r="G12" s="303">
        <f>G11+D12</f>
        <v>31598.344615384613</v>
      </c>
      <c r="H12" s="303">
        <f>H11+E12</f>
        <v>26338.68</v>
      </c>
      <c r="I12" s="303">
        <f t="shared" si="2"/>
        <v>-5259.6646153846123</v>
      </c>
      <c r="J12" s="306">
        <f t="shared" ref="J12:J22" si="3">H12/G12</f>
        <v>0.83354619745416081</v>
      </c>
      <c r="K12" s="157"/>
      <c r="L12" s="157"/>
      <c r="M12" s="157"/>
      <c r="N12" s="157"/>
      <c r="O12" s="157"/>
      <c r="P12" s="157"/>
      <c r="Q12" s="157"/>
      <c r="R12" s="157"/>
      <c r="S12" s="157"/>
    </row>
    <row r="13" spans="1:19" ht="19" x14ac:dyDescent="0.25">
      <c r="A13" s="300">
        <v>2019</v>
      </c>
      <c r="B13" s="307" t="s">
        <v>144</v>
      </c>
      <c r="C13" s="308">
        <v>5</v>
      </c>
      <c r="D13" s="303">
        <f t="shared" si="0"/>
        <v>19748.965384615381</v>
      </c>
      <c r="E13" s="304"/>
      <c r="F13" s="305">
        <f t="shared" si="1"/>
        <v>-19748.965384615381</v>
      </c>
      <c r="G13" s="303">
        <f t="shared" ref="G13:H22" si="4">G12+D13</f>
        <v>51347.31</v>
      </c>
      <c r="H13" s="303">
        <f t="shared" si="4"/>
        <v>26338.68</v>
      </c>
      <c r="I13" s="303">
        <f t="shared" si="2"/>
        <v>-25008.629999999997</v>
      </c>
      <c r="J13" s="306">
        <f t="shared" si="3"/>
        <v>0.51295150612563734</v>
      </c>
      <c r="K13" s="157"/>
      <c r="L13" s="157"/>
      <c r="M13" s="157"/>
      <c r="N13" s="157"/>
      <c r="O13" s="157"/>
      <c r="P13" s="157"/>
      <c r="Q13" s="157"/>
      <c r="R13" s="157"/>
      <c r="S13" s="157"/>
    </row>
    <row r="14" spans="1:19" ht="19" x14ac:dyDescent="0.25">
      <c r="A14" s="300">
        <v>2019</v>
      </c>
      <c r="B14" s="307" t="s">
        <v>145</v>
      </c>
      <c r="C14" s="308">
        <v>4</v>
      </c>
      <c r="D14" s="303">
        <f t="shared" si="0"/>
        <v>15799.172307692306</v>
      </c>
      <c r="E14" s="304"/>
      <c r="F14" s="305">
        <f t="shared" si="1"/>
        <v>-15799.172307692306</v>
      </c>
      <c r="G14" s="303">
        <f t="shared" si="4"/>
        <v>67146.482307692306</v>
      </c>
      <c r="H14" s="303">
        <f t="shared" si="4"/>
        <v>26338.68</v>
      </c>
      <c r="I14" s="303">
        <f t="shared" si="2"/>
        <v>-40807.802307692305</v>
      </c>
      <c r="J14" s="306">
        <f t="shared" si="3"/>
        <v>0.39225703409607565</v>
      </c>
      <c r="K14" s="157"/>
      <c r="L14" s="157"/>
      <c r="M14" s="157"/>
      <c r="N14" s="157"/>
      <c r="O14" s="157"/>
      <c r="P14" s="157"/>
      <c r="Q14" s="157"/>
      <c r="R14" s="157"/>
      <c r="S14" s="157"/>
    </row>
    <row r="15" spans="1:19" ht="19" x14ac:dyDescent="0.25">
      <c r="A15" s="300">
        <v>2019</v>
      </c>
      <c r="B15" s="307" t="s">
        <v>146</v>
      </c>
      <c r="C15" s="308">
        <v>5</v>
      </c>
      <c r="D15" s="303">
        <f t="shared" si="0"/>
        <v>19748.965384615381</v>
      </c>
      <c r="E15" s="304"/>
      <c r="F15" s="305">
        <f t="shared" si="1"/>
        <v>-19748.965384615381</v>
      </c>
      <c r="G15" s="303">
        <f t="shared" si="4"/>
        <v>86895.447692307687</v>
      </c>
      <c r="H15" s="303">
        <f t="shared" si="4"/>
        <v>26338.68</v>
      </c>
      <c r="I15" s="303">
        <f t="shared" si="2"/>
        <v>-60556.767692307687</v>
      </c>
      <c r="J15" s="306">
        <f t="shared" si="3"/>
        <v>0.30310770816514937</v>
      </c>
      <c r="K15" s="157"/>
      <c r="L15" s="157"/>
      <c r="M15" s="157"/>
      <c r="N15" s="157"/>
      <c r="O15" s="157"/>
      <c r="P15" s="157"/>
      <c r="Q15" s="157"/>
      <c r="R15" s="157"/>
      <c r="S15" s="157"/>
    </row>
    <row r="16" spans="1:19" ht="19" x14ac:dyDescent="0.25">
      <c r="A16" s="300">
        <v>2019</v>
      </c>
      <c r="B16" s="307" t="s">
        <v>147</v>
      </c>
      <c r="C16" s="308">
        <v>4</v>
      </c>
      <c r="D16" s="303">
        <f t="shared" si="0"/>
        <v>15799.172307692306</v>
      </c>
      <c r="E16" s="304"/>
      <c r="F16" s="305">
        <f t="shared" si="1"/>
        <v>-15799.172307692306</v>
      </c>
      <c r="G16" s="303">
        <f t="shared" si="4"/>
        <v>102694.62</v>
      </c>
      <c r="H16" s="303">
        <f t="shared" si="4"/>
        <v>26338.68</v>
      </c>
      <c r="I16" s="303">
        <f t="shared" si="2"/>
        <v>-76355.94</v>
      </c>
      <c r="J16" s="306">
        <f t="shared" si="3"/>
        <v>0.25647575306281867</v>
      </c>
      <c r="K16" s="157"/>
      <c r="L16" s="157"/>
      <c r="M16" s="157"/>
      <c r="N16" s="157"/>
      <c r="O16" s="157"/>
      <c r="P16" s="157"/>
      <c r="Q16" s="157"/>
      <c r="R16" s="157"/>
      <c r="S16" s="157"/>
    </row>
    <row r="17" spans="1:19" ht="19" x14ac:dyDescent="0.25">
      <c r="A17" s="300">
        <v>2019</v>
      </c>
      <c r="B17" s="307" t="s">
        <v>148</v>
      </c>
      <c r="C17" s="308">
        <v>4</v>
      </c>
      <c r="D17" s="303">
        <f>C17*$C$4</f>
        <v>15799.172307692306</v>
      </c>
      <c r="E17" s="304"/>
      <c r="F17" s="305">
        <f t="shared" si="1"/>
        <v>-15799.172307692306</v>
      </c>
      <c r="G17" s="303">
        <f t="shared" si="4"/>
        <v>118493.7923076923</v>
      </c>
      <c r="H17" s="303">
        <f t="shared" si="4"/>
        <v>26338.68</v>
      </c>
      <c r="I17" s="303">
        <f t="shared" si="2"/>
        <v>-92155.112307692296</v>
      </c>
      <c r="J17" s="306">
        <f t="shared" si="3"/>
        <v>0.22227898598777621</v>
      </c>
      <c r="K17" s="157"/>
      <c r="L17" s="157"/>
      <c r="M17" s="157"/>
      <c r="N17" s="157"/>
      <c r="O17" s="157"/>
      <c r="P17" s="157"/>
      <c r="Q17" s="157"/>
      <c r="R17" s="157"/>
      <c r="S17" s="157"/>
    </row>
    <row r="18" spans="1:19" ht="19" x14ac:dyDescent="0.25">
      <c r="A18" s="300">
        <v>2019</v>
      </c>
      <c r="B18" s="307" t="s">
        <v>149</v>
      </c>
      <c r="C18" s="308">
        <v>5</v>
      </c>
      <c r="D18" s="303">
        <f>C18*$C$4</f>
        <v>19748.965384615381</v>
      </c>
      <c r="E18" s="304"/>
      <c r="F18" s="305">
        <f t="shared" si="1"/>
        <v>-19748.965384615381</v>
      </c>
      <c r="G18" s="303">
        <f t="shared" si="4"/>
        <v>138242.7576923077</v>
      </c>
      <c r="H18" s="303">
        <f t="shared" si="4"/>
        <v>26338.68</v>
      </c>
      <c r="I18" s="303">
        <f>H18-G18</f>
        <v>-111904.07769230771</v>
      </c>
      <c r="J18" s="306">
        <f t="shared" si="3"/>
        <v>0.19052484513237958</v>
      </c>
      <c r="K18" s="157"/>
      <c r="L18" s="157"/>
      <c r="M18" s="157"/>
      <c r="N18" s="157"/>
      <c r="O18" s="157"/>
      <c r="P18" s="157"/>
      <c r="Q18" s="157"/>
      <c r="R18" s="157"/>
      <c r="S18" s="157"/>
    </row>
    <row r="19" spans="1:19" ht="19" x14ac:dyDescent="0.25">
      <c r="A19" s="300">
        <v>2019</v>
      </c>
      <c r="B19" s="307" t="s">
        <v>150</v>
      </c>
      <c r="C19" s="308">
        <v>4</v>
      </c>
      <c r="D19" s="303">
        <f t="shared" si="0"/>
        <v>15799.172307692306</v>
      </c>
      <c r="E19" s="309"/>
      <c r="F19" s="305">
        <f>E19-D19</f>
        <v>-15799.172307692306</v>
      </c>
      <c r="G19" s="303">
        <f t="shared" si="4"/>
        <v>154041.93</v>
      </c>
      <c r="H19" s="303">
        <f t="shared" si="4"/>
        <v>26338.68</v>
      </c>
      <c r="I19" s="303">
        <f>H19-G19</f>
        <v>-127703.25</v>
      </c>
      <c r="J19" s="306">
        <f t="shared" si="3"/>
        <v>0.17098383537521247</v>
      </c>
      <c r="K19" s="157"/>
      <c r="L19" s="157"/>
      <c r="M19" s="157"/>
      <c r="N19" s="157"/>
      <c r="O19" s="157"/>
      <c r="P19" s="157"/>
      <c r="Q19" s="157"/>
      <c r="R19" s="157"/>
      <c r="S19" s="157"/>
    </row>
    <row r="20" spans="1:19" ht="19" x14ac:dyDescent="0.25">
      <c r="A20" s="300">
        <v>2019</v>
      </c>
      <c r="B20" s="307" t="s">
        <v>151</v>
      </c>
      <c r="C20" s="308">
        <v>4</v>
      </c>
      <c r="D20" s="303">
        <f t="shared" si="0"/>
        <v>15799.172307692306</v>
      </c>
      <c r="E20" s="303"/>
      <c r="F20" s="310">
        <f>E20-D20</f>
        <v>-15799.172307692306</v>
      </c>
      <c r="G20" s="303">
        <f t="shared" si="4"/>
        <v>169841.10230769229</v>
      </c>
      <c r="H20" s="303">
        <f t="shared" si="4"/>
        <v>26338.68</v>
      </c>
      <c r="I20" s="303">
        <f t="shared" ref="I20:I22" si="5">H20-G20</f>
        <v>-143502.42230769229</v>
      </c>
      <c r="J20" s="306">
        <f t="shared" si="3"/>
        <v>0.15507836231705319</v>
      </c>
      <c r="K20" s="157"/>
      <c r="L20" s="157"/>
      <c r="M20" s="157"/>
      <c r="N20" s="157"/>
      <c r="O20" s="157"/>
      <c r="P20" s="157"/>
      <c r="Q20" s="157"/>
      <c r="R20" s="157"/>
      <c r="S20" s="157"/>
    </row>
    <row r="21" spans="1:19" ht="19" x14ac:dyDescent="0.25">
      <c r="A21" s="300">
        <v>2019</v>
      </c>
      <c r="B21" s="307" t="s">
        <v>152</v>
      </c>
      <c r="C21" s="308">
        <v>5</v>
      </c>
      <c r="D21" s="303">
        <f t="shared" si="0"/>
        <v>19748.965384615381</v>
      </c>
      <c r="E21" s="303"/>
      <c r="F21" s="310">
        <f>E21-D21</f>
        <v>-19748.965384615381</v>
      </c>
      <c r="G21" s="303">
        <f t="shared" si="4"/>
        <v>189590.06769230767</v>
      </c>
      <c r="H21" s="303">
        <f t="shared" si="4"/>
        <v>26338.68</v>
      </c>
      <c r="I21" s="303">
        <f t="shared" si="5"/>
        <v>-163251.38769230768</v>
      </c>
      <c r="J21" s="306">
        <f t="shared" si="3"/>
        <v>0.13892436624236013</v>
      </c>
      <c r="K21" s="157"/>
      <c r="L21" s="157"/>
      <c r="M21" s="157"/>
      <c r="N21" s="157"/>
      <c r="O21" s="157"/>
      <c r="P21" s="157"/>
      <c r="Q21" s="157"/>
      <c r="R21" s="157"/>
      <c r="S21" s="157"/>
    </row>
    <row r="22" spans="1:19" ht="19" x14ac:dyDescent="0.25">
      <c r="A22" s="300">
        <v>2019</v>
      </c>
      <c r="B22" s="307" t="s">
        <v>153</v>
      </c>
      <c r="C22" s="308">
        <v>4</v>
      </c>
      <c r="D22" s="303">
        <f t="shared" si="0"/>
        <v>15799.172307692306</v>
      </c>
      <c r="E22" s="303"/>
      <c r="F22" s="310">
        <f>E22-D22</f>
        <v>-15799.172307692306</v>
      </c>
      <c r="G22" s="303">
        <f>G21+D22</f>
        <v>205389.23999999996</v>
      </c>
      <c r="H22" s="303">
        <f t="shared" si="4"/>
        <v>26338.68</v>
      </c>
      <c r="I22" s="303">
        <f t="shared" si="5"/>
        <v>-179050.55999999997</v>
      </c>
      <c r="J22" s="306">
        <f t="shared" si="3"/>
        <v>0.12823787653140936</v>
      </c>
      <c r="K22" s="157"/>
      <c r="L22" s="157"/>
      <c r="M22" s="157"/>
      <c r="N22" s="157"/>
      <c r="O22" s="157"/>
      <c r="P22" s="157"/>
      <c r="Q22" s="157"/>
      <c r="R22" s="157"/>
      <c r="S22" s="157"/>
    </row>
    <row r="23" spans="1:19" ht="19" x14ac:dyDescent="0.25">
      <c r="A23" s="157"/>
      <c r="B23" s="157"/>
      <c r="C23" s="157"/>
      <c r="D23" s="157"/>
      <c r="E23" s="157"/>
      <c r="F23" s="157"/>
      <c r="G23" s="157"/>
      <c r="H23" s="157"/>
      <c r="I23" s="157"/>
      <c r="J23" s="306"/>
      <c r="K23" s="157"/>
      <c r="L23" s="157"/>
      <c r="M23" s="157"/>
      <c r="N23" s="157"/>
      <c r="O23" s="157"/>
      <c r="P23" s="157"/>
      <c r="Q23" s="157"/>
      <c r="R23" s="157"/>
      <c r="S23" s="157"/>
    </row>
    <row r="24" spans="1:19" ht="19" x14ac:dyDescent="0.25">
      <c r="A24" s="157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</row>
  </sheetData>
  <pageMargins left="0.7" right="0.7" top="0.75" bottom="0.75" header="0.3" footer="0.3"/>
  <pageSetup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7"/>
  <sheetViews>
    <sheetView workbookViewId="0">
      <selection activeCell="D43" sqref="D43"/>
    </sheetView>
  </sheetViews>
  <sheetFormatPr baseColWidth="10" defaultColWidth="8.83203125" defaultRowHeight="13" x14ac:dyDescent="0.15"/>
  <cols>
    <col min="1" max="1" width="35.6640625" customWidth="1"/>
    <col min="2" max="3" width="11.6640625" style="45" customWidth="1"/>
    <col min="4" max="4" width="9.6640625" style="45" customWidth="1"/>
    <col min="5" max="5" width="10.6640625" style="84" customWidth="1"/>
    <col min="6" max="6" width="12.6640625" style="73" customWidth="1"/>
    <col min="7" max="7" width="9.1640625" style="45"/>
    <col min="10" max="10" width="9.1640625" style="45"/>
  </cols>
  <sheetData>
    <row r="1" spans="1:10" x14ac:dyDescent="0.15">
      <c r="A1" s="11" t="s">
        <v>85</v>
      </c>
    </row>
    <row r="2" spans="1:10" x14ac:dyDescent="0.15">
      <c r="A2" s="25" t="s">
        <v>226</v>
      </c>
    </row>
    <row r="3" spans="1:10" ht="26" x14ac:dyDescent="0.15">
      <c r="B3" s="110" t="s">
        <v>59</v>
      </c>
      <c r="C3" s="111" t="s">
        <v>98</v>
      </c>
      <c r="D3" s="112" t="s">
        <v>77</v>
      </c>
      <c r="E3" s="113" t="s">
        <v>78</v>
      </c>
      <c r="F3" s="111" t="s">
        <v>60</v>
      </c>
    </row>
    <row r="4" spans="1:10" x14ac:dyDescent="0.15">
      <c r="A4" s="11" t="s">
        <v>123</v>
      </c>
      <c r="B4" s="52">
        <v>150377.31</v>
      </c>
      <c r="C4" s="53">
        <v>9778.5</v>
      </c>
      <c r="D4" s="74"/>
      <c r="E4" s="289">
        <v>-30398.14</v>
      </c>
      <c r="F4" s="74">
        <f>B4+C4+E4+D4+E5</f>
        <v>129757.67</v>
      </c>
      <c r="G4" s="52"/>
    </row>
    <row r="5" spans="1:10" x14ac:dyDescent="0.15">
      <c r="A5" s="11"/>
      <c r="B5" s="52"/>
      <c r="C5" s="53"/>
      <c r="D5" s="74"/>
      <c r="E5" s="289"/>
      <c r="F5" s="74"/>
      <c r="G5" s="52"/>
    </row>
    <row r="6" spans="1:10" ht="13.5" customHeight="1" x14ac:dyDescent="0.15">
      <c r="A6" s="11" t="s">
        <v>204</v>
      </c>
      <c r="F6" s="74">
        <v>220530.84</v>
      </c>
      <c r="G6" s="52"/>
      <c r="H6" s="21"/>
    </row>
    <row r="7" spans="1:10" x14ac:dyDescent="0.15">
      <c r="A7" s="89"/>
      <c r="B7" s="86"/>
      <c r="C7" s="94"/>
      <c r="D7" s="90"/>
      <c r="E7" s="90"/>
      <c r="F7" s="74"/>
      <c r="H7" s="21"/>
    </row>
    <row r="8" spans="1:10" x14ac:dyDescent="0.15">
      <c r="A8" s="92" t="s">
        <v>63</v>
      </c>
      <c r="C8" s="52"/>
      <c r="F8" s="74"/>
      <c r="H8" s="21"/>
      <c r="J8" s="77"/>
    </row>
    <row r="9" spans="1:10" x14ac:dyDescent="0.15">
      <c r="A9" s="92" t="s">
        <v>99</v>
      </c>
      <c r="C9" s="52"/>
      <c r="F9" s="74"/>
    </row>
    <row r="10" spans="1:10" x14ac:dyDescent="0.15">
      <c r="A10" s="92" t="s">
        <v>175</v>
      </c>
      <c r="B10" s="45">
        <v>16800.39</v>
      </c>
      <c r="C10" s="52">
        <v>12.85</v>
      </c>
      <c r="F10" s="74">
        <f t="shared" ref="F10:F15" si="0">SUM(B10:E10)</f>
        <v>16813.239999999998</v>
      </c>
      <c r="H10" s="21"/>
    </row>
    <row r="11" spans="1:10" x14ac:dyDescent="0.15">
      <c r="A11" s="93" t="s">
        <v>100</v>
      </c>
      <c r="C11" s="52"/>
      <c r="F11" s="74"/>
      <c r="H11" s="21"/>
    </row>
    <row r="12" spans="1:10" ht="13.5" customHeight="1" x14ac:dyDescent="0.15">
      <c r="C12" s="52"/>
      <c r="F12" s="74"/>
      <c r="G12" s="84"/>
      <c r="H12" s="150"/>
    </row>
    <row r="13" spans="1:10" x14ac:dyDescent="0.15">
      <c r="A13" s="11" t="s">
        <v>81</v>
      </c>
      <c r="B13" s="88"/>
      <c r="C13" s="88"/>
      <c r="D13" s="84"/>
      <c r="F13" s="74"/>
    </row>
    <row r="14" spans="1:10" x14ac:dyDescent="0.15">
      <c r="A14" s="11" t="s">
        <v>62</v>
      </c>
      <c r="C14" s="52"/>
      <c r="F14" s="74"/>
    </row>
    <row r="15" spans="1:10" x14ac:dyDescent="0.15">
      <c r="A15" s="11" t="s">
        <v>176</v>
      </c>
      <c r="B15" s="88">
        <v>4450.0600000000004</v>
      </c>
      <c r="C15" s="88">
        <v>3.4</v>
      </c>
      <c r="D15" s="84"/>
      <c r="E15" s="159"/>
      <c r="F15" s="80">
        <f t="shared" si="0"/>
        <v>4453.46</v>
      </c>
    </row>
    <row r="16" spans="1:10" x14ac:dyDescent="0.15">
      <c r="A16" s="89" t="s">
        <v>64</v>
      </c>
      <c r="B16" s="77"/>
      <c r="C16" s="94"/>
      <c r="D16" s="91"/>
      <c r="E16" s="95"/>
      <c r="F16" s="161"/>
    </row>
    <row r="17" spans="1:7" x14ac:dyDescent="0.15">
      <c r="F17" s="75"/>
    </row>
    <row r="18" spans="1:7" x14ac:dyDescent="0.15">
      <c r="A18" s="179" t="s">
        <v>188</v>
      </c>
      <c r="B18" s="21"/>
      <c r="C18" s="53"/>
      <c r="D18" s="52"/>
      <c r="E18" s="54"/>
      <c r="F18" s="74"/>
    </row>
    <row r="19" spans="1:7" x14ac:dyDescent="0.15">
      <c r="A19" s="11"/>
      <c r="B19" s="21"/>
      <c r="C19" s="53"/>
      <c r="D19" s="52"/>
      <c r="E19" s="54"/>
      <c r="F19" s="74"/>
    </row>
    <row r="20" spans="1:7" x14ac:dyDescent="0.15">
      <c r="A20" s="11" t="s">
        <v>201</v>
      </c>
      <c r="B20" s="52">
        <v>69590.42</v>
      </c>
      <c r="C20" s="53"/>
      <c r="D20" s="52"/>
      <c r="E20" s="54"/>
      <c r="F20" s="74">
        <f t="shared" ref="F20" si="1">SUM(B20:E20)</f>
        <v>69590.42</v>
      </c>
    </row>
    <row r="21" spans="1:7" x14ac:dyDescent="0.15">
      <c r="A21" s="174" t="s">
        <v>160</v>
      </c>
      <c r="B21" s="52"/>
      <c r="C21" s="53"/>
      <c r="D21" s="52"/>
      <c r="E21" s="54"/>
      <c r="F21" s="74"/>
    </row>
    <row r="22" spans="1:7" x14ac:dyDescent="0.15">
      <c r="B22" s="78"/>
      <c r="C22" s="79"/>
      <c r="D22" s="80"/>
      <c r="E22" s="81"/>
      <c r="F22" s="74"/>
    </row>
    <row r="23" spans="1:7" x14ac:dyDescent="0.15">
      <c r="A23" s="11" t="s">
        <v>177</v>
      </c>
      <c r="B23" s="82">
        <v>105391.49</v>
      </c>
      <c r="C23" s="88"/>
      <c r="D23" s="84"/>
      <c r="F23" s="74">
        <f t="shared" ref="F23:F45" si="2">SUM(B23:E23)</f>
        <v>105391.49</v>
      </c>
    </row>
    <row r="24" spans="1:7" ht="13.5" customHeight="1" x14ac:dyDescent="0.15">
      <c r="A24" s="89" t="s">
        <v>110</v>
      </c>
      <c r="B24" s="86"/>
      <c r="C24" s="94"/>
      <c r="D24" s="90"/>
      <c r="E24" s="90"/>
      <c r="F24" s="74"/>
    </row>
    <row r="25" spans="1:7" ht="13.5" customHeight="1" x14ac:dyDescent="0.15">
      <c r="A25" s="89"/>
      <c r="B25" s="86"/>
      <c r="C25" s="94"/>
      <c r="D25" s="90"/>
      <c r="E25" s="90"/>
      <c r="F25" s="74"/>
    </row>
    <row r="26" spans="1:7" x14ac:dyDescent="0.15">
      <c r="A26" s="180" t="s">
        <v>189</v>
      </c>
      <c r="B26" s="82"/>
      <c r="C26" s="83"/>
      <c r="D26" s="84"/>
      <c r="F26" s="74"/>
    </row>
    <row r="27" spans="1:7" x14ac:dyDescent="0.15">
      <c r="A27" s="92"/>
      <c r="B27" s="82"/>
      <c r="C27" s="83"/>
      <c r="D27" s="84"/>
      <c r="F27" s="74"/>
    </row>
    <row r="28" spans="1:7" x14ac:dyDescent="0.15">
      <c r="A28" s="11" t="s">
        <v>178</v>
      </c>
      <c r="B28" s="82">
        <v>77173.740000000005</v>
      </c>
      <c r="C28" s="88">
        <v>273.02</v>
      </c>
      <c r="D28" s="84"/>
      <c r="E28" s="84">
        <v>-77446.759999999995</v>
      </c>
      <c r="F28" s="74">
        <f t="shared" si="2"/>
        <v>0</v>
      </c>
      <c r="G28" s="52" t="s">
        <v>227</v>
      </c>
    </row>
    <row r="29" spans="1:7" x14ac:dyDescent="0.15">
      <c r="A29" s="174" t="s">
        <v>179</v>
      </c>
      <c r="B29" s="82"/>
      <c r="C29" s="85"/>
      <c r="D29" s="84"/>
      <c r="F29" s="74"/>
      <c r="G29" s="52" t="s">
        <v>228</v>
      </c>
    </row>
    <row r="30" spans="1:7" x14ac:dyDescent="0.15">
      <c r="A30" s="89"/>
      <c r="B30" s="86"/>
      <c r="C30" s="87"/>
      <c r="D30" s="90"/>
      <c r="E30" s="90"/>
      <c r="F30" s="74"/>
    </row>
    <row r="31" spans="1:7" x14ac:dyDescent="0.15">
      <c r="A31" s="11" t="s">
        <v>180</v>
      </c>
      <c r="B31" s="45">
        <v>103243.79</v>
      </c>
      <c r="F31" s="74">
        <f t="shared" si="2"/>
        <v>103243.79</v>
      </c>
    </row>
    <row r="32" spans="1:7" x14ac:dyDescent="0.15">
      <c r="A32" s="174" t="s">
        <v>181</v>
      </c>
      <c r="F32" s="74"/>
    </row>
    <row r="33" spans="1:6" x14ac:dyDescent="0.15">
      <c r="F33" s="74"/>
    </row>
    <row r="34" spans="1:6" x14ac:dyDescent="0.15">
      <c r="A34" s="11" t="s">
        <v>182</v>
      </c>
      <c r="B34" s="45">
        <v>25975.53</v>
      </c>
      <c r="F34" s="74">
        <f t="shared" si="2"/>
        <v>25975.53</v>
      </c>
    </row>
    <row r="35" spans="1:6" x14ac:dyDescent="0.15">
      <c r="A35" s="11" t="s">
        <v>184</v>
      </c>
      <c r="F35" s="74"/>
    </row>
    <row r="36" spans="1:6" x14ac:dyDescent="0.15">
      <c r="A36" s="174" t="s">
        <v>183</v>
      </c>
      <c r="F36" s="74"/>
    </row>
    <row r="37" spans="1:6" x14ac:dyDescent="0.15">
      <c r="F37" s="74"/>
    </row>
    <row r="38" spans="1:6" x14ac:dyDescent="0.15">
      <c r="A38" s="11" t="s">
        <v>185</v>
      </c>
      <c r="B38" s="45">
        <v>208223.33</v>
      </c>
      <c r="F38" s="80">
        <f t="shared" si="2"/>
        <v>208223.33</v>
      </c>
    </row>
    <row r="39" spans="1:6" x14ac:dyDescent="0.15">
      <c r="A39" s="11" t="s">
        <v>186</v>
      </c>
      <c r="F39" s="80"/>
    </row>
    <row r="40" spans="1:6" x14ac:dyDescent="0.15">
      <c r="A40" s="174" t="s">
        <v>187</v>
      </c>
      <c r="F40" s="80"/>
    </row>
    <row r="41" spans="1:6" x14ac:dyDescent="0.15">
      <c r="F41" s="80"/>
    </row>
    <row r="42" spans="1:6" x14ac:dyDescent="0.15">
      <c r="A42" s="11" t="s">
        <v>198</v>
      </c>
      <c r="B42" s="45">
        <v>41979.96</v>
      </c>
      <c r="C42" s="77"/>
      <c r="F42" s="80">
        <f t="shared" si="2"/>
        <v>41979.96</v>
      </c>
    </row>
    <row r="43" spans="1:6" x14ac:dyDescent="0.15">
      <c r="A43" s="174" t="s">
        <v>199</v>
      </c>
      <c r="F43" s="80"/>
    </row>
    <row r="44" spans="1:6" x14ac:dyDescent="0.15">
      <c r="F44" s="80"/>
    </row>
    <row r="45" spans="1:6" x14ac:dyDescent="0.15">
      <c r="A45" s="11" t="s">
        <v>229</v>
      </c>
      <c r="C45" s="45">
        <v>77446.759999999995</v>
      </c>
      <c r="F45" s="80">
        <f t="shared" si="2"/>
        <v>77446.759999999995</v>
      </c>
    </row>
    <row r="46" spans="1:6" x14ac:dyDescent="0.15">
      <c r="A46" s="174" t="s">
        <v>179</v>
      </c>
      <c r="B46" s="155"/>
      <c r="C46" s="155"/>
      <c r="D46" s="155"/>
      <c r="E46" s="311"/>
      <c r="F46" s="312"/>
    </row>
    <row r="47" spans="1:6" x14ac:dyDescent="0.15">
      <c r="C47" s="45">
        <f>SUM(C10:C42)</f>
        <v>289.27</v>
      </c>
      <c r="F47" s="75">
        <f>SUM(F10:F42)+F4</f>
        <v>705428.8899999999</v>
      </c>
    </row>
  </sheetData>
  <printOptions headings="1" gridLines="1"/>
  <pageMargins left="0.7" right="0.7" top="0.75" bottom="0.75" header="0.3" footer="0.3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6"/>
  <sheetViews>
    <sheetView tabSelected="1" workbookViewId="0">
      <selection activeCell="B2" sqref="B2"/>
    </sheetView>
  </sheetViews>
  <sheetFormatPr baseColWidth="10" defaultColWidth="9.1640625" defaultRowHeight="16" x14ac:dyDescent="0.2"/>
  <cols>
    <col min="1" max="1" width="9.1640625" style="114"/>
    <col min="2" max="2" width="17.6640625" style="116" customWidth="1"/>
    <col min="3" max="3" width="14.33203125" style="116" customWidth="1"/>
    <col min="4" max="4" width="12.6640625" style="116" customWidth="1"/>
    <col min="5" max="5" width="14.6640625" style="117" customWidth="1"/>
    <col min="6" max="6" width="12.6640625" style="117" customWidth="1"/>
    <col min="7" max="7" width="10.6640625" style="118" customWidth="1"/>
    <col min="8" max="8" width="12.6640625" style="117" customWidth="1"/>
    <col min="9" max="9" width="12.6640625" style="116" customWidth="1"/>
    <col min="10" max="16384" width="9.1640625" style="116"/>
  </cols>
  <sheetData>
    <row r="1" spans="1:9" x14ac:dyDescent="0.2">
      <c r="B1" s="115" t="s">
        <v>230</v>
      </c>
    </row>
    <row r="2" spans="1:9" x14ac:dyDescent="0.2">
      <c r="B2" s="119"/>
    </row>
    <row r="4" spans="1:9" x14ac:dyDescent="0.2">
      <c r="B4" s="115" t="s">
        <v>65</v>
      </c>
      <c r="D4" s="120" t="s">
        <v>66</v>
      </c>
      <c r="E4" s="120" t="s">
        <v>67</v>
      </c>
      <c r="F4" s="163" t="s">
        <v>158</v>
      </c>
      <c r="G4" s="121" t="s">
        <v>159</v>
      </c>
      <c r="H4" s="147" t="s">
        <v>68</v>
      </c>
      <c r="I4" s="122" t="s">
        <v>121</v>
      </c>
    </row>
    <row r="5" spans="1:9" x14ac:dyDescent="0.2">
      <c r="B5" s="123"/>
      <c r="C5" s="123"/>
      <c r="D5" s="124"/>
      <c r="E5" s="153"/>
      <c r="F5" s="125"/>
      <c r="G5" s="171"/>
      <c r="H5" s="124"/>
      <c r="I5" s="127"/>
    </row>
    <row r="6" spans="1:9" x14ac:dyDescent="0.2">
      <c r="A6" s="131"/>
      <c r="B6" s="123" t="s">
        <v>161</v>
      </c>
      <c r="C6" s="123"/>
      <c r="D6" s="128">
        <v>6677.52</v>
      </c>
      <c r="E6" s="128"/>
      <c r="F6" s="125"/>
      <c r="G6" s="172"/>
      <c r="H6" s="128">
        <f t="shared" ref="H6:H15" si="0">SUM(D6:G6)</f>
        <v>6677.52</v>
      </c>
    </row>
    <row r="7" spans="1:9" x14ac:dyDescent="0.2">
      <c r="A7" s="131"/>
      <c r="B7" s="123" t="s">
        <v>69</v>
      </c>
      <c r="C7" s="123"/>
      <c r="D7" s="128">
        <v>379.76</v>
      </c>
      <c r="E7" s="129"/>
      <c r="F7" s="125"/>
      <c r="G7" s="172"/>
      <c r="H7" s="128">
        <f t="shared" si="0"/>
        <v>379.76</v>
      </c>
    </row>
    <row r="8" spans="1:9" x14ac:dyDescent="0.2">
      <c r="A8" s="131"/>
      <c r="B8" s="123" t="s">
        <v>70</v>
      </c>
      <c r="C8" s="123"/>
      <c r="D8" s="128">
        <v>108.63</v>
      </c>
      <c r="E8" s="128"/>
      <c r="F8" s="125"/>
      <c r="G8" s="172"/>
      <c r="H8" s="128">
        <f t="shared" si="0"/>
        <v>108.63</v>
      </c>
    </row>
    <row r="9" spans="1:9" x14ac:dyDescent="0.2">
      <c r="A9" s="131"/>
      <c r="B9" s="123" t="s">
        <v>71</v>
      </c>
      <c r="C9" s="123"/>
      <c r="D9" s="128">
        <v>15.58</v>
      </c>
      <c r="E9" s="128">
        <v>3.45</v>
      </c>
      <c r="F9" s="125"/>
      <c r="G9" s="172"/>
      <c r="H9" s="128">
        <f t="shared" si="0"/>
        <v>19.03</v>
      </c>
    </row>
    <row r="10" spans="1:9" x14ac:dyDescent="0.2">
      <c r="A10" s="131"/>
      <c r="B10" s="123" t="s">
        <v>122</v>
      </c>
      <c r="C10" s="123"/>
      <c r="D10" s="128">
        <v>0</v>
      </c>
      <c r="E10" s="128"/>
      <c r="F10" s="125"/>
      <c r="G10" s="172"/>
      <c r="H10" s="128">
        <f t="shared" si="0"/>
        <v>0</v>
      </c>
    </row>
    <row r="11" spans="1:9" x14ac:dyDescent="0.2">
      <c r="A11" s="131"/>
      <c r="B11" s="123" t="s">
        <v>72</v>
      </c>
      <c r="C11" s="123"/>
      <c r="D11" s="128">
        <v>0</v>
      </c>
      <c r="E11" s="128"/>
      <c r="F11" s="125"/>
      <c r="G11" s="172"/>
      <c r="H11" s="128">
        <f t="shared" si="0"/>
        <v>0</v>
      </c>
    </row>
    <row r="12" spans="1:9" x14ac:dyDescent="0.2">
      <c r="A12" s="131"/>
      <c r="B12" s="123" t="s">
        <v>7</v>
      </c>
      <c r="C12" s="123"/>
      <c r="D12" s="128">
        <v>95.27</v>
      </c>
      <c r="E12" s="128"/>
      <c r="F12" s="125"/>
      <c r="G12" s="172"/>
      <c r="H12" s="128">
        <f t="shared" si="0"/>
        <v>95.27</v>
      </c>
    </row>
    <row r="13" spans="1:9" x14ac:dyDescent="0.2">
      <c r="A13" s="131"/>
      <c r="B13" s="126" t="s">
        <v>4</v>
      </c>
      <c r="C13" s="126"/>
      <c r="D13" s="128">
        <v>0</v>
      </c>
      <c r="E13" s="156"/>
      <c r="F13" s="177"/>
      <c r="G13" s="172"/>
      <c r="H13" s="128">
        <f t="shared" si="0"/>
        <v>0</v>
      </c>
    </row>
    <row r="14" spans="1:9" x14ac:dyDescent="0.2">
      <c r="A14" s="131"/>
      <c r="B14" s="126" t="s">
        <v>128</v>
      </c>
      <c r="C14" s="126"/>
      <c r="D14" s="128">
        <v>7246.72</v>
      </c>
      <c r="E14" s="156"/>
      <c r="F14" s="177">
        <v>-679</v>
      </c>
      <c r="G14" s="172"/>
      <c r="H14" s="128">
        <f t="shared" si="0"/>
        <v>6567.72</v>
      </c>
      <c r="I14" s="116" t="s">
        <v>210</v>
      </c>
    </row>
    <row r="15" spans="1:9" x14ac:dyDescent="0.2">
      <c r="A15" s="131"/>
      <c r="B15" s="126" t="s">
        <v>73</v>
      </c>
      <c r="C15" s="126"/>
      <c r="D15" s="132">
        <v>0</v>
      </c>
      <c r="E15" s="132"/>
      <c r="F15" s="133"/>
      <c r="G15" s="172"/>
      <c r="H15" s="128">
        <f t="shared" si="0"/>
        <v>0</v>
      </c>
    </row>
    <row r="16" spans="1:9" x14ac:dyDescent="0.2">
      <c r="A16" s="131"/>
      <c r="B16" s="123" t="s">
        <v>82</v>
      </c>
      <c r="C16" s="123"/>
      <c r="D16" s="130">
        <v>1166.3</v>
      </c>
      <c r="E16" s="130"/>
      <c r="F16" s="134"/>
      <c r="G16" s="172"/>
      <c r="H16" s="128">
        <f t="shared" ref="H16" si="1">SUM(D16:G16)</f>
        <v>1166.3</v>
      </c>
    </row>
    <row r="17" spans="1:9" x14ac:dyDescent="0.2">
      <c r="A17" s="131"/>
      <c r="B17" s="123" t="s">
        <v>125</v>
      </c>
      <c r="C17" s="123"/>
      <c r="D17" s="130">
        <v>267.01</v>
      </c>
      <c r="E17" s="130"/>
      <c r="F17" s="134"/>
      <c r="G17" s="172"/>
      <c r="H17" s="128">
        <f t="shared" ref="H17:H25" si="2">SUM(D17:G17)</f>
        <v>267.01</v>
      </c>
    </row>
    <row r="18" spans="1:9" x14ac:dyDescent="0.2">
      <c r="A18" s="131"/>
      <c r="B18" s="123" t="s">
        <v>157</v>
      </c>
      <c r="C18" s="123"/>
      <c r="D18" s="130">
        <v>3328.97</v>
      </c>
      <c r="E18" s="130"/>
      <c r="F18" s="134"/>
      <c r="G18" s="172"/>
      <c r="H18" s="128">
        <f t="shared" si="2"/>
        <v>3328.97</v>
      </c>
    </row>
    <row r="19" spans="1:9" x14ac:dyDescent="0.2">
      <c r="A19" s="131"/>
      <c r="B19" s="123" t="s">
        <v>214</v>
      </c>
      <c r="C19" s="123"/>
      <c r="D19" s="130">
        <v>1000</v>
      </c>
      <c r="E19" s="130"/>
      <c r="F19" s="134"/>
      <c r="G19" s="172"/>
      <c r="H19" s="128">
        <f t="shared" si="2"/>
        <v>1000</v>
      </c>
    </row>
    <row r="20" spans="1:9" x14ac:dyDescent="0.2">
      <c r="A20" s="131"/>
      <c r="B20" s="123" t="s">
        <v>124</v>
      </c>
      <c r="C20" s="123"/>
      <c r="D20" s="130">
        <v>0</v>
      </c>
      <c r="E20" s="130"/>
      <c r="F20" s="134"/>
      <c r="G20" s="172"/>
      <c r="H20" s="128">
        <f t="shared" si="2"/>
        <v>0</v>
      </c>
    </row>
    <row r="21" spans="1:9" x14ac:dyDescent="0.2">
      <c r="A21" s="131"/>
      <c r="B21" s="123" t="s">
        <v>205</v>
      </c>
      <c r="C21" s="123"/>
      <c r="D21" s="130">
        <v>525</v>
      </c>
      <c r="E21" s="130"/>
      <c r="F21" s="134"/>
      <c r="G21" s="172"/>
      <c r="H21" s="128">
        <f t="shared" si="2"/>
        <v>525</v>
      </c>
    </row>
    <row r="22" spans="1:9" x14ac:dyDescent="0.2">
      <c r="A22" s="131"/>
      <c r="B22" s="123" t="s">
        <v>162</v>
      </c>
      <c r="C22" s="123"/>
      <c r="D22" s="130">
        <v>185.49</v>
      </c>
      <c r="E22" s="130"/>
      <c r="F22" s="134"/>
      <c r="G22" s="172"/>
      <c r="H22" s="128">
        <f t="shared" si="2"/>
        <v>185.49</v>
      </c>
    </row>
    <row r="23" spans="1:9" x14ac:dyDescent="0.2">
      <c r="A23" s="131"/>
      <c r="B23" s="123" t="s">
        <v>163</v>
      </c>
      <c r="C23" s="123"/>
      <c r="D23" s="130">
        <v>16924.71</v>
      </c>
      <c r="E23" s="128"/>
      <c r="F23" s="125"/>
      <c r="G23" s="173"/>
      <c r="H23" s="128">
        <f t="shared" si="2"/>
        <v>16924.71</v>
      </c>
    </row>
    <row r="24" spans="1:9" x14ac:dyDescent="0.2">
      <c r="A24" s="131"/>
      <c r="B24" s="123" t="s">
        <v>172</v>
      </c>
      <c r="C24" s="123"/>
      <c r="D24" s="130">
        <v>220530.84</v>
      </c>
      <c r="E24" s="128"/>
      <c r="F24" s="125"/>
      <c r="G24" s="173"/>
      <c r="H24" s="128">
        <f t="shared" si="2"/>
        <v>220530.84</v>
      </c>
    </row>
    <row r="25" spans="1:9" x14ac:dyDescent="0.2">
      <c r="A25" s="131"/>
      <c r="B25" s="123" t="s">
        <v>172</v>
      </c>
      <c r="C25" s="123"/>
      <c r="D25" s="130">
        <v>400000</v>
      </c>
      <c r="E25" s="128"/>
      <c r="F25" s="125"/>
      <c r="G25" s="173"/>
      <c r="H25" s="128">
        <f t="shared" si="2"/>
        <v>400000</v>
      </c>
    </row>
    <row r="26" spans="1:9" ht="17" thickBot="1" x14ac:dyDescent="0.25">
      <c r="A26" s="131"/>
      <c r="B26" s="115" t="s">
        <v>74</v>
      </c>
      <c r="D26" s="148">
        <f>SUM(D5:D25)</f>
        <v>658451.80000000005</v>
      </c>
      <c r="E26" s="148">
        <f t="shared" ref="E26:G26" si="3">SUM(E5:E25)</f>
        <v>3.45</v>
      </c>
      <c r="F26" s="181">
        <f t="shared" si="3"/>
        <v>-679</v>
      </c>
      <c r="G26" s="148">
        <f t="shared" si="3"/>
        <v>0</v>
      </c>
      <c r="H26" s="148">
        <f>SUM(H5:H25)</f>
        <v>657776.25</v>
      </c>
      <c r="I26" s="135"/>
    </row>
    <row r="27" spans="1:9" ht="17" thickTop="1" x14ac:dyDescent="0.2">
      <c r="A27" s="131"/>
      <c r="B27" s="136"/>
      <c r="C27" s="137"/>
      <c r="D27" s="138"/>
      <c r="E27" s="139"/>
      <c r="F27" s="140"/>
      <c r="I27" s="151">
        <f>SUM(D26:G26)</f>
        <v>657776.25</v>
      </c>
    </row>
    <row r="28" spans="1:9" x14ac:dyDescent="0.2">
      <c r="A28" s="131"/>
      <c r="B28" s="127"/>
      <c r="C28" s="141"/>
      <c r="D28" s="138"/>
      <c r="E28" s="139"/>
      <c r="F28" s="140"/>
    </row>
    <row r="29" spans="1:9" x14ac:dyDescent="0.2">
      <c r="A29" s="131"/>
      <c r="B29" s="127"/>
      <c r="C29" s="142"/>
      <c r="D29" s="138"/>
      <c r="E29" s="139"/>
      <c r="F29" s="143"/>
    </row>
    <row r="30" spans="1:9" x14ac:dyDescent="0.2">
      <c r="A30" s="131"/>
      <c r="B30" s="144"/>
      <c r="C30" s="145"/>
      <c r="D30" s="144"/>
      <c r="E30" s="139"/>
      <c r="F30" s="143"/>
    </row>
    <row r="31" spans="1:9" x14ac:dyDescent="0.2">
      <c r="A31" s="131"/>
      <c r="B31" s="127"/>
      <c r="C31" s="145"/>
      <c r="D31" s="144"/>
      <c r="E31" s="146"/>
    </row>
    <row r="32" spans="1:9" x14ac:dyDescent="0.2">
      <c r="B32" s="144"/>
      <c r="C32" s="145"/>
    </row>
    <row r="33" spans="2:3" x14ac:dyDescent="0.2">
      <c r="C33" s="145"/>
    </row>
    <row r="35" spans="2:3" x14ac:dyDescent="0.2">
      <c r="B35" s="144"/>
    </row>
    <row r="36" spans="2:3" x14ac:dyDescent="0.2">
      <c r="B36" s="144"/>
    </row>
  </sheetData>
  <pageMargins left="0.7" right="0.7" top="0.75" bottom="0.75" header="0.3" footer="0.3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56"/>
  <sheetViews>
    <sheetView topLeftCell="A3" workbookViewId="0">
      <selection activeCell="N43" sqref="N43"/>
    </sheetView>
  </sheetViews>
  <sheetFormatPr baseColWidth="10" defaultColWidth="8.83203125" defaultRowHeight="13" x14ac:dyDescent="0.15"/>
  <cols>
    <col min="1" max="1" width="16.6640625" style="2" customWidth="1"/>
    <col min="2" max="2" width="8.6640625" style="45" customWidth="1"/>
    <col min="3" max="3" width="8.6640625" style="5" customWidth="1"/>
    <col min="4" max="6" width="8.6640625" style="21" customWidth="1"/>
    <col min="7" max="7" width="8.6640625" style="24" customWidth="1"/>
    <col min="8" max="9" width="8.6640625" style="6" customWidth="1"/>
    <col min="10" max="10" width="8.6640625" style="21" customWidth="1"/>
    <col min="11" max="11" width="8.6640625" style="6" customWidth="1"/>
    <col min="12" max="14" width="8.6640625" style="21" customWidth="1"/>
    <col min="15" max="15" width="10.1640625" bestFit="1" customWidth="1"/>
  </cols>
  <sheetData>
    <row r="1" spans="1:17" s="11" customFormat="1" ht="24" x14ac:dyDescent="0.15">
      <c r="A1" s="3" t="s">
        <v>9</v>
      </c>
      <c r="B1" s="60" t="s">
        <v>115</v>
      </c>
      <c r="C1" s="8" t="s">
        <v>10</v>
      </c>
      <c r="D1" s="8" t="s">
        <v>11</v>
      </c>
      <c r="E1" s="8" t="s">
        <v>12</v>
      </c>
      <c r="F1" s="8" t="s">
        <v>13</v>
      </c>
      <c r="G1" s="1" t="s">
        <v>14</v>
      </c>
      <c r="H1" s="9" t="s">
        <v>15</v>
      </c>
      <c r="I1" s="10" t="s">
        <v>16</v>
      </c>
      <c r="J1" s="1" t="s">
        <v>17</v>
      </c>
      <c r="K1" s="9" t="s">
        <v>18</v>
      </c>
      <c r="L1" s="8" t="s">
        <v>19</v>
      </c>
      <c r="M1" s="8" t="s">
        <v>20</v>
      </c>
      <c r="N1" s="76" t="s">
        <v>21</v>
      </c>
      <c r="O1" s="3" t="s">
        <v>22</v>
      </c>
      <c r="P1" s="3" t="s">
        <v>23</v>
      </c>
    </row>
    <row r="2" spans="1:17" s="59" customFormat="1" ht="12" x14ac:dyDescent="0.15">
      <c r="A2" s="65" t="s">
        <v>24</v>
      </c>
      <c r="B2" s="56"/>
      <c r="C2" s="14"/>
      <c r="D2" s="66"/>
      <c r="E2" s="55"/>
      <c r="F2" s="55"/>
      <c r="G2" s="67"/>
      <c r="H2" s="68"/>
      <c r="I2" s="68"/>
      <c r="J2" s="55"/>
      <c r="K2" s="68"/>
      <c r="L2" s="55"/>
      <c r="M2" s="68"/>
      <c r="N2" s="55"/>
      <c r="O2" s="55"/>
    </row>
    <row r="3" spans="1:17" s="17" customFormat="1" ht="12" x14ac:dyDescent="0.15">
      <c r="A3" s="12" t="s">
        <v>0</v>
      </c>
      <c r="B3" s="42">
        <v>77853.460000000006</v>
      </c>
      <c r="C3" s="46">
        <v>6487.8</v>
      </c>
      <c r="D3" s="47">
        <v>6487.8</v>
      </c>
      <c r="E3" s="43">
        <v>6487.79</v>
      </c>
      <c r="F3" s="48">
        <v>6487.79</v>
      </c>
      <c r="G3" s="49">
        <v>6637.68</v>
      </c>
      <c r="H3" s="49">
        <v>6487.8</v>
      </c>
      <c r="I3" s="43">
        <v>6487.8</v>
      </c>
      <c r="J3" s="43">
        <v>6487.8</v>
      </c>
      <c r="K3" s="43">
        <v>6487.8</v>
      </c>
      <c r="L3" s="43">
        <v>6487.8</v>
      </c>
      <c r="M3" s="43">
        <v>6487.8</v>
      </c>
      <c r="N3" s="43">
        <v>6487.8</v>
      </c>
      <c r="O3" s="43">
        <f>SUM(C3:N3)</f>
        <v>78003.460000000021</v>
      </c>
      <c r="P3" s="43">
        <f>SUM(B3-O3)</f>
        <v>-150.00000000001455</v>
      </c>
    </row>
    <row r="4" spans="1:17" s="59" customFormat="1" ht="12" x14ac:dyDescent="0.15">
      <c r="A4" s="55" t="s">
        <v>25</v>
      </c>
      <c r="B4" s="56">
        <v>2335.61</v>
      </c>
      <c r="C4" s="46">
        <v>194.68</v>
      </c>
      <c r="D4" s="57">
        <v>194.63</v>
      </c>
      <c r="E4" s="57">
        <v>194.63</v>
      </c>
      <c r="F4" s="58">
        <v>194.63</v>
      </c>
      <c r="G4" s="58">
        <v>194.63</v>
      </c>
      <c r="H4" s="58">
        <v>194.63</v>
      </c>
      <c r="I4" s="57">
        <v>194.63</v>
      </c>
      <c r="J4" s="57">
        <v>194.63</v>
      </c>
      <c r="K4" s="57">
        <v>194.63</v>
      </c>
      <c r="L4" s="57">
        <v>194.63</v>
      </c>
      <c r="M4" s="57">
        <v>194.63</v>
      </c>
      <c r="N4" s="57">
        <v>194.63</v>
      </c>
      <c r="O4" s="57">
        <f>SUM(C4:N4)</f>
        <v>2335.6100000000006</v>
      </c>
      <c r="P4" s="57">
        <f>SUM(B4-O4)</f>
        <v>-4.5474735088646412E-13</v>
      </c>
    </row>
    <row r="5" spans="1:17" s="59" customFormat="1" ht="12" x14ac:dyDescent="0.15">
      <c r="A5" s="55" t="s">
        <v>2</v>
      </c>
      <c r="B5" s="56">
        <v>28300</v>
      </c>
      <c r="C5" s="46">
        <v>2338.7199999999998</v>
      </c>
      <c r="D5" s="57">
        <v>2400.7600000000002</v>
      </c>
      <c r="E5" s="57">
        <v>2400.7600000000002</v>
      </c>
      <c r="F5" s="57">
        <v>2359.4</v>
      </c>
      <c r="G5" s="58">
        <v>2318.04</v>
      </c>
      <c r="H5" s="57">
        <v>2359.4</v>
      </c>
      <c r="I5" s="57">
        <v>2359.4</v>
      </c>
      <c r="J5" s="57">
        <v>2359.4</v>
      </c>
      <c r="K5" s="57">
        <v>2359.4</v>
      </c>
      <c r="L5" s="57">
        <v>2659.4</v>
      </c>
      <c r="M5" s="57">
        <v>2359.4</v>
      </c>
      <c r="N5" s="57">
        <v>2359.4</v>
      </c>
      <c r="O5" s="57">
        <f>SUM(C5:N5)</f>
        <v>28633.480000000007</v>
      </c>
      <c r="P5" s="57">
        <f>SUM(B5-O5)</f>
        <v>-333.48000000000684</v>
      </c>
    </row>
    <row r="6" spans="1:17" s="17" customFormat="1" ht="12" x14ac:dyDescent="0.15">
      <c r="A6" s="12" t="s">
        <v>26</v>
      </c>
      <c r="B6" s="42">
        <v>600</v>
      </c>
      <c r="C6" s="46"/>
      <c r="D6" s="50"/>
      <c r="E6" s="43"/>
      <c r="F6" s="48"/>
      <c r="G6" s="49">
        <v>501.33</v>
      </c>
      <c r="H6" s="43"/>
      <c r="I6" s="43"/>
      <c r="J6" s="43"/>
      <c r="K6" s="43"/>
      <c r="L6" s="43"/>
      <c r="M6" s="43"/>
      <c r="N6" s="43"/>
      <c r="O6" s="43">
        <f>SUM(C6:N6)</f>
        <v>501.33</v>
      </c>
      <c r="P6" s="43">
        <f>SUM(B6-O6)</f>
        <v>98.670000000000016</v>
      </c>
    </row>
    <row r="7" spans="1:17" s="59" customFormat="1" ht="12" x14ac:dyDescent="0.15">
      <c r="A7" s="55" t="s">
        <v>27</v>
      </c>
      <c r="B7" s="56">
        <v>750</v>
      </c>
      <c r="C7" s="46"/>
      <c r="D7" s="57"/>
      <c r="E7" s="57"/>
      <c r="F7" s="58"/>
      <c r="G7" s="58"/>
      <c r="H7" s="57"/>
      <c r="I7" s="57"/>
      <c r="J7" s="57"/>
      <c r="K7" s="57"/>
      <c r="L7" s="57"/>
      <c r="M7" s="57"/>
      <c r="N7" s="57"/>
      <c r="O7" s="57">
        <f>SUM(C7:N7)</f>
        <v>0</v>
      </c>
      <c r="P7" s="57">
        <f>SUM(B7-O7)</f>
        <v>750</v>
      </c>
    </row>
    <row r="8" spans="1:17" s="17" customFormat="1" ht="12" x14ac:dyDescent="0.15">
      <c r="A8" s="19"/>
      <c r="B8" s="42"/>
      <c r="C8" s="46"/>
      <c r="D8" s="43"/>
      <c r="E8" s="43"/>
      <c r="F8" s="48"/>
      <c r="G8" s="49"/>
      <c r="H8" s="43"/>
      <c r="I8" s="43"/>
      <c r="J8" s="43"/>
      <c r="K8" s="43"/>
      <c r="L8" s="43"/>
      <c r="M8" s="43"/>
      <c r="N8" s="43"/>
      <c r="O8" s="43"/>
      <c r="P8" s="43"/>
    </row>
    <row r="9" spans="1:17" s="59" customFormat="1" ht="12" x14ac:dyDescent="0.15">
      <c r="A9" s="65" t="s">
        <v>28</v>
      </c>
      <c r="B9" s="56"/>
      <c r="C9" s="46"/>
      <c r="D9" s="57"/>
      <c r="E9" s="57"/>
      <c r="F9" s="58"/>
      <c r="G9" s="58"/>
      <c r="H9" s="57"/>
      <c r="I9" s="57"/>
      <c r="J9" s="57"/>
      <c r="K9" s="57"/>
      <c r="L9" s="64"/>
      <c r="M9" s="57"/>
      <c r="N9" s="57"/>
      <c r="O9" s="57"/>
      <c r="P9" s="57"/>
    </row>
    <row r="10" spans="1:17" s="59" customFormat="1" ht="12" x14ac:dyDescent="0.15">
      <c r="A10" s="55" t="s">
        <v>29</v>
      </c>
      <c r="B10" s="56">
        <v>5500</v>
      </c>
      <c r="C10" s="46">
        <v>77.2</v>
      </c>
      <c r="D10" s="57">
        <v>139.9</v>
      </c>
      <c r="E10" s="57">
        <v>469.99</v>
      </c>
      <c r="F10" s="58">
        <v>511.67</v>
      </c>
      <c r="G10" s="58">
        <v>370.27</v>
      </c>
      <c r="H10" s="57">
        <v>322.64</v>
      </c>
      <c r="I10" s="57">
        <v>549.94000000000005</v>
      </c>
      <c r="J10" s="57">
        <v>1020.16</v>
      </c>
      <c r="K10" s="57">
        <v>134.27000000000001</v>
      </c>
      <c r="L10" s="57">
        <v>343.71</v>
      </c>
      <c r="M10" s="57">
        <v>148</v>
      </c>
      <c r="N10" s="57"/>
      <c r="O10" s="57">
        <f>SUM(C10:N10)</f>
        <v>4087.75</v>
      </c>
      <c r="P10" s="57">
        <f t="shared" ref="P10:P15" si="0">SUM(B10-O10)</f>
        <v>1412.25</v>
      </c>
    </row>
    <row r="11" spans="1:17" s="59" customFormat="1" ht="12" x14ac:dyDescent="0.15">
      <c r="A11" s="55" t="s">
        <v>30</v>
      </c>
      <c r="B11" s="56">
        <v>4704</v>
      </c>
      <c r="C11" s="46">
        <v>392</v>
      </c>
      <c r="D11" s="57">
        <v>392</v>
      </c>
      <c r="E11" s="57">
        <v>392</v>
      </c>
      <c r="F11" s="58">
        <v>392</v>
      </c>
      <c r="G11" s="58">
        <v>392</v>
      </c>
      <c r="H11" s="57">
        <v>392</v>
      </c>
      <c r="I11" s="57">
        <v>392</v>
      </c>
      <c r="J11" s="57">
        <v>392</v>
      </c>
      <c r="K11" s="57">
        <v>392</v>
      </c>
      <c r="L11" s="57">
        <v>392</v>
      </c>
      <c r="M11" s="57">
        <v>392</v>
      </c>
      <c r="N11" s="57">
        <v>392</v>
      </c>
      <c r="O11" s="57">
        <f t="shared" ref="O11:O19" si="1">SUM(C11:N11)</f>
        <v>4704</v>
      </c>
      <c r="P11" s="57">
        <f t="shared" si="0"/>
        <v>0</v>
      </c>
    </row>
    <row r="12" spans="1:17" s="17" customFormat="1" ht="12" x14ac:dyDescent="0.15">
      <c r="A12" s="12" t="s">
        <v>31</v>
      </c>
      <c r="B12" s="42">
        <v>3605</v>
      </c>
      <c r="C12" s="46"/>
      <c r="D12" s="43"/>
      <c r="E12" s="43"/>
      <c r="F12" s="48"/>
      <c r="G12" s="49"/>
      <c r="H12" s="43"/>
      <c r="I12" s="43"/>
      <c r="J12" s="43">
        <v>3856</v>
      </c>
      <c r="K12" s="43"/>
      <c r="L12" s="43"/>
      <c r="M12" s="43"/>
      <c r="N12" s="43">
        <v>-147</v>
      </c>
      <c r="O12" s="43">
        <f t="shared" si="1"/>
        <v>3709</v>
      </c>
      <c r="P12" s="43">
        <f t="shared" si="0"/>
        <v>-104</v>
      </c>
    </row>
    <row r="13" spans="1:17" s="17" customFormat="1" ht="12" x14ac:dyDescent="0.15">
      <c r="A13" s="12" t="s">
        <v>32</v>
      </c>
      <c r="B13" s="42">
        <v>1060</v>
      </c>
      <c r="C13" s="46"/>
      <c r="D13" s="43"/>
      <c r="E13" s="43"/>
      <c r="F13" s="48"/>
      <c r="G13" s="49">
        <v>212</v>
      </c>
      <c r="H13" s="43"/>
      <c r="I13" s="43">
        <v>265</v>
      </c>
      <c r="J13" s="43"/>
      <c r="K13" s="43">
        <v>371</v>
      </c>
      <c r="L13" s="43">
        <v>265</v>
      </c>
      <c r="M13" s="43"/>
      <c r="N13" s="43"/>
      <c r="O13" s="43">
        <f>SUM(C13:N13)+K14</f>
        <v>1113</v>
      </c>
      <c r="P13" s="43">
        <f t="shared" si="0"/>
        <v>-53</v>
      </c>
    </row>
    <row r="14" spans="1:17" s="17" customFormat="1" ht="12" x14ac:dyDescent="0.15">
      <c r="A14" s="12" t="s">
        <v>86</v>
      </c>
      <c r="B14" s="42">
        <v>200</v>
      </c>
      <c r="C14" s="46"/>
      <c r="D14" s="43"/>
      <c r="E14" s="43"/>
      <c r="F14" s="48"/>
      <c r="G14" s="49"/>
      <c r="H14" s="43">
        <v>254.47</v>
      </c>
      <c r="I14" s="43"/>
      <c r="J14" s="43"/>
      <c r="K14" s="43"/>
      <c r="L14" s="43">
        <v>19.41</v>
      </c>
      <c r="M14" s="43"/>
      <c r="N14" s="43"/>
      <c r="O14" s="43">
        <f>SUM(C14:N14)+K15</f>
        <v>797.88</v>
      </c>
      <c r="P14" s="43">
        <f t="shared" si="0"/>
        <v>-597.88</v>
      </c>
    </row>
    <row r="15" spans="1:17" s="59" customFormat="1" ht="12" x14ac:dyDescent="0.15">
      <c r="A15" s="55" t="s">
        <v>3</v>
      </c>
      <c r="B15" s="56">
        <v>7500</v>
      </c>
      <c r="C15" s="46">
        <v>558</v>
      </c>
      <c r="D15" s="57">
        <v>558</v>
      </c>
      <c r="E15" s="57">
        <v>558</v>
      </c>
      <c r="F15" s="58">
        <v>558</v>
      </c>
      <c r="G15" s="58">
        <v>558</v>
      </c>
      <c r="H15" s="57">
        <v>558</v>
      </c>
      <c r="I15" s="57">
        <v>558</v>
      </c>
      <c r="J15" s="57">
        <v>551.65</v>
      </c>
      <c r="K15" s="57">
        <v>524</v>
      </c>
      <c r="L15" s="57">
        <v>524</v>
      </c>
      <c r="M15" s="57">
        <v>524</v>
      </c>
      <c r="N15" s="57">
        <v>524</v>
      </c>
      <c r="O15" s="57">
        <f t="shared" si="1"/>
        <v>6553.65</v>
      </c>
      <c r="P15" s="57">
        <f t="shared" si="0"/>
        <v>946.35000000000036</v>
      </c>
    </row>
    <row r="16" spans="1:17" s="17" customFormat="1" ht="12" x14ac:dyDescent="0.15">
      <c r="A16" s="12" t="s">
        <v>5</v>
      </c>
      <c r="B16" s="42">
        <v>2500</v>
      </c>
      <c r="C16" s="46">
        <v>151.61000000000001</v>
      </c>
      <c r="D16" s="43">
        <v>165.72</v>
      </c>
      <c r="E16" s="43">
        <v>342.12</v>
      </c>
      <c r="F16" s="48">
        <v>138.94999999999999</v>
      </c>
      <c r="G16" s="49">
        <v>138.94999999999999</v>
      </c>
      <c r="H16" s="43">
        <v>140.53</v>
      </c>
      <c r="I16" s="43">
        <v>142.06</v>
      </c>
      <c r="J16" s="43">
        <v>138.88</v>
      </c>
      <c r="K16" s="43">
        <v>139.03</v>
      </c>
      <c r="L16" s="43">
        <v>275.68</v>
      </c>
      <c r="M16" s="43">
        <v>139.16</v>
      </c>
      <c r="N16" s="43">
        <v>139.16</v>
      </c>
      <c r="O16" s="43">
        <f t="shared" si="1"/>
        <v>2051.8500000000004</v>
      </c>
      <c r="P16" s="43">
        <f>B16-O16</f>
        <v>448.14999999999964</v>
      </c>
      <c r="Q16" s="20"/>
    </row>
    <row r="17" spans="1:16" s="59" customFormat="1" ht="12" x14ac:dyDescent="0.15">
      <c r="A17" s="55" t="s">
        <v>75</v>
      </c>
      <c r="B17" s="56">
        <v>1400</v>
      </c>
      <c r="C17" s="46"/>
      <c r="D17" s="57"/>
      <c r="E17" s="57">
        <v>346.22</v>
      </c>
      <c r="F17" s="58"/>
      <c r="G17" s="58"/>
      <c r="H17" s="57">
        <v>427.1</v>
      </c>
      <c r="I17" s="57"/>
      <c r="J17" s="57">
        <v>375</v>
      </c>
      <c r="K17" s="57"/>
      <c r="L17" s="57"/>
      <c r="M17" s="57"/>
      <c r="N17" s="57"/>
      <c r="O17" s="57">
        <f t="shared" si="1"/>
        <v>1148.3200000000002</v>
      </c>
      <c r="P17" s="57">
        <f>B17-O17</f>
        <v>251.67999999999984</v>
      </c>
    </row>
    <row r="18" spans="1:16" s="59" customFormat="1" ht="12" x14ac:dyDescent="0.15">
      <c r="A18" s="55" t="s">
        <v>33</v>
      </c>
      <c r="B18" s="56">
        <v>5595.48</v>
      </c>
      <c r="C18" s="46">
        <v>466.29</v>
      </c>
      <c r="D18" s="57">
        <v>466.29</v>
      </c>
      <c r="E18" s="57">
        <v>466.29</v>
      </c>
      <c r="F18" s="58">
        <v>466.29</v>
      </c>
      <c r="G18" s="58">
        <v>466.29</v>
      </c>
      <c r="H18" s="57">
        <v>466.29</v>
      </c>
      <c r="I18" s="57">
        <v>466.29</v>
      </c>
      <c r="J18" s="57">
        <v>466.29</v>
      </c>
      <c r="K18" s="57">
        <v>466.29</v>
      </c>
      <c r="L18" s="57">
        <v>466.29</v>
      </c>
      <c r="M18" s="57">
        <v>466.29</v>
      </c>
      <c r="N18" s="57">
        <v>466.29</v>
      </c>
      <c r="O18" s="57">
        <f t="shared" si="1"/>
        <v>5595.4800000000005</v>
      </c>
      <c r="P18" s="57">
        <f>B18-O18</f>
        <v>0</v>
      </c>
    </row>
    <row r="19" spans="1:16" s="59" customFormat="1" ht="12" x14ac:dyDescent="0.15">
      <c r="A19" s="55" t="s">
        <v>34</v>
      </c>
      <c r="B19" s="56">
        <v>15836.25</v>
      </c>
      <c r="C19" s="46">
        <v>1319.66</v>
      </c>
      <c r="D19" s="57">
        <v>1319.66</v>
      </c>
      <c r="E19" s="57">
        <v>1319.66</v>
      </c>
      <c r="F19" s="58">
        <v>1319.66</v>
      </c>
      <c r="G19" s="58">
        <v>1319.75</v>
      </c>
      <c r="H19" s="57">
        <v>1319.66</v>
      </c>
      <c r="I19" s="57">
        <v>1319.66</v>
      </c>
      <c r="J19" s="57">
        <v>1319.66</v>
      </c>
      <c r="K19" s="57">
        <v>1319.66</v>
      </c>
      <c r="L19" s="57">
        <v>1319.66</v>
      </c>
      <c r="M19" s="57">
        <v>1319.66</v>
      </c>
      <c r="N19" s="57">
        <v>1319.66</v>
      </c>
      <c r="O19" s="57">
        <f t="shared" si="1"/>
        <v>15836.01</v>
      </c>
      <c r="P19" s="57">
        <f>B19-O19</f>
        <v>0.23999999999978172</v>
      </c>
    </row>
    <row r="20" spans="1:16" s="17" customFormat="1" ht="12" x14ac:dyDescent="0.15">
      <c r="A20" s="18" t="s">
        <v>35</v>
      </c>
      <c r="B20" s="42"/>
      <c r="C20" s="46"/>
      <c r="D20" s="43"/>
      <c r="E20" s="43"/>
      <c r="F20" s="48"/>
      <c r="G20" s="49"/>
      <c r="H20" s="43"/>
      <c r="I20" s="43"/>
      <c r="J20" s="43"/>
      <c r="K20" s="43"/>
      <c r="L20" s="43"/>
      <c r="M20" s="43"/>
      <c r="N20" s="43"/>
      <c r="O20" s="43"/>
      <c r="P20" s="43"/>
    </row>
    <row r="21" spans="1:16" s="17" customFormat="1" ht="12" x14ac:dyDescent="0.15">
      <c r="A21" s="12" t="s">
        <v>79</v>
      </c>
      <c r="B21" s="42">
        <v>3618.59</v>
      </c>
      <c r="C21" s="46">
        <v>307.58</v>
      </c>
      <c r="D21" s="43">
        <v>307.58</v>
      </c>
      <c r="E21" s="43">
        <v>399.43</v>
      </c>
      <c r="F21" s="48">
        <v>307.58</v>
      </c>
      <c r="G21" s="49">
        <v>339.09</v>
      </c>
      <c r="H21" s="43">
        <v>307.58999999999997</v>
      </c>
      <c r="I21" s="43">
        <v>251.12</v>
      </c>
      <c r="J21" s="43">
        <v>230.86</v>
      </c>
      <c r="K21" s="43">
        <v>341.7</v>
      </c>
      <c r="L21" s="43">
        <v>327.85</v>
      </c>
      <c r="M21" s="43">
        <v>327.85</v>
      </c>
      <c r="N21" s="43">
        <v>327.85</v>
      </c>
      <c r="O21" s="43">
        <f t="shared" ref="O21:O43" si="2">SUM(C21:N21)</f>
        <v>3776.0799999999995</v>
      </c>
      <c r="P21" s="43">
        <f t="shared" ref="P21:P43" si="3">B21-O21</f>
        <v>-157.48999999999933</v>
      </c>
    </row>
    <row r="22" spans="1:16" s="59" customFormat="1" ht="12" x14ac:dyDescent="0.15">
      <c r="A22" s="55" t="s">
        <v>80</v>
      </c>
      <c r="B22" s="56">
        <v>10557.5</v>
      </c>
      <c r="C22" s="46">
        <v>879.8</v>
      </c>
      <c r="D22" s="57">
        <v>879.8</v>
      </c>
      <c r="E22" s="57">
        <v>879.8</v>
      </c>
      <c r="F22" s="58">
        <v>879.8</v>
      </c>
      <c r="G22" s="58">
        <v>1079.78</v>
      </c>
      <c r="H22" s="57">
        <v>879.8</v>
      </c>
      <c r="I22" s="57">
        <v>879.8</v>
      </c>
      <c r="J22" s="57">
        <v>879.8</v>
      </c>
      <c r="K22" s="57">
        <v>879.8</v>
      </c>
      <c r="L22" s="57">
        <v>879.8</v>
      </c>
      <c r="M22" s="57">
        <v>879.8</v>
      </c>
      <c r="N22" s="57">
        <v>879.8</v>
      </c>
      <c r="O22" s="57">
        <f t="shared" si="2"/>
        <v>10757.579999999998</v>
      </c>
      <c r="P22" s="57">
        <f t="shared" si="3"/>
        <v>-200.07999999999811</v>
      </c>
    </row>
    <row r="23" spans="1:16" s="59" customFormat="1" ht="12" x14ac:dyDescent="0.15">
      <c r="A23" s="55" t="s">
        <v>36</v>
      </c>
      <c r="B23" s="56">
        <v>3695.13</v>
      </c>
      <c r="C23" s="46">
        <v>369.54</v>
      </c>
      <c r="D23" s="57">
        <v>369.54</v>
      </c>
      <c r="E23" s="57">
        <v>369.54</v>
      </c>
      <c r="F23" s="58">
        <v>369.54</v>
      </c>
      <c r="G23" s="58">
        <v>369.45</v>
      </c>
      <c r="H23" s="57">
        <v>369.54</v>
      </c>
      <c r="I23" s="57"/>
      <c r="J23" s="57"/>
      <c r="K23" s="57">
        <v>369.54</v>
      </c>
      <c r="L23" s="57">
        <v>369.54</v>
      </c>
      <c r="M23" s="57">
        <v>369.54</v>
      </c>
      <c r="N23" s="57">
        <v>369.54</v>
      </c>
      <c r="O23" s="57">
        <f t="shared" si="2"/>
        <v>3695.31</v>
      </c>
      <c r="P23" s="57">
        <f t="shared" si="3"/>
        <v>-0.17999999999983629</v>
      </c>
    </row>
    <row r="24" spans="1:16" s="17" customFormat="1" ht="12" x14ac:dyDescent="0.15">
      <c r="A24" s="12" t="s">
        <v>116</v>
      </c>
      <c r="B24" s="42">
        <v>4223</v>
      </c>
      <c r="C24" s="46">
        <v>422.3</v>
      </c>
      <c r="D24" s="43">
        <v>422.3</v>
      </c>
      <c r="E24" s="43">
        <v>422.3</v>
      </c>
      <c r="F24" s="48">
        <v>422.3</v>
      </c>
      <c r="G24" s="49">
        <v>422.3</v>
      </c>
      <c r="H24" s="43">
        <v>422.3</v>
      </c>
      <c r="I24" s="43"/>
      <c r="J24" s="43"/>
      <c r="K24" s="43">
        <v>422.3</v>
      </c>
      <c r="L24" s="43">
        <v>422.3</v>
      </c>
      <c r="M24" s="43">
        <v>422.3</v>
      </c>
      <c r="N24" s="43">
        <v>422.3</v>
      </c>
      <c r="O24" s="43">
        <f t="shared" si="2"/>
        <v>4223.0000000000009</v>
      </c>
      <c r="P24" s="43">
        <f t="shared" si="3"/>
        <v>0</v>
      </c>
    </row>
    <row r="25" spans="1:16" s="17" customFormat="1" ht="12" x14ac:dyDescent="0.15">
      <c r="A25" s="55" t="s">
        <v>37</v>
      </c>
      <c r="B25" s="42">
        <v>4223</v>
      </c>
      <c r="C25" s="46">
        <v>351.9</v>
      </c>
      <c r="D25" s="43">
        <v>351.9</v>
      </c>
      <c r="E25" s="43">
        <v>351.9</v>
      </c>
      <c r="F25" s="48">
        <v>351.9</v>
      </c>
      <c r="G25" s="49">
        <v>351.9</v>
      </c>
      <c r="H25" s="43">
        <v>351.9</v>
      </c>
      <c r="I25" s="43">
        <v>351.9</v>
      </c>
      <c r="J25" s="43">
        <v>351.9</v>
      </c>
      <c r="K25" s="43">
        <v>351.9</v>
      </c>
      <c r="L25" s="43">
        <v>351.9</v>
      </c>
      <c r="M25" s="43">
        <v>351.9</v>
      </c>
      <c r="N25" s="43">
        <v>351.9</v>
      </c>
      <c r="O25" s="43">
        <f t="shared" si="2"/>
        <v>4222.8</v>
      </c>
      <c r="P25" s="43">
        <f t="shared" si="3"/>
        <v>0.1999999999998181</v>
      </c>
    </row>
    <row r="26" spans="1:16" s="63" customFormat="1" ht="12" x14ac:dyDescent="0.15">
      <c r="A26" s="12" t="s">
        <v>117</v>
      </c>
      <c r="B26" s="60">
        <v>2111.5</v>
      </c>
      <c r="C26" s="61">
        <v>211.15</v>
      </c>
      <c r="D26" s="62">
        <v>211.15</v>
      </c>
      <c r="E26" s="62">
        <v>211.15</v>
      </c>
      <c r="F26" s="49">
        <v>211.15</v>
      </c>
      <c r="G26" s="49">
        <v>211.15</v>
      </c>
      <c r="H26" s="62">
        <v>211.15</v>
      </c>
      <c r="I26" s="62"/>
      <c r="J26" s="62"/>
      <c r="K26" s="62">
        <v>211.15</v>
      </c>
      <c r="L26" s="62">
        <v>211.15</v>
      </c>
      <c r="M26" s="62">
        <v>211.15</v>
      </c>
      <c r="N26" s="62">
        <v>211.15</v>
      </c>
      <c r="O26" s="62">
        <f t="shared" si="2"/>
        <v>2111.5000000000005</v>
      </c>
      <c r="P26" s="62">
        <f t="shared" si="3"/>
        <v>0</v>
      </c>
    </row>
    <row r="27" spans="1:16" s="59" customFormat="1" ht="12" x14ac:dyDescent="0.15">
      <c r="A27" s="55" t="s">
        <v>1</v>
      </c>
      <c r="B27" s="56">
        <v>5150</v>
      </c>
      <c r="C27" s="46">
        <v>429.13</v>
      </c>
      <c r="D27" s="57">
        <v>429.17</v>
      </c>
      <c r="E27" s="57">
        <v>429.17</v>
      </c>
      <c r="F27" s="58">
        <v>429.17</v>
      </c>
      <c r="G27" s="58">
        <v>429.17</v>
      </c>
      <c r="H27" s="57">
        <v>429.17</v>
      </c>
      <c r="I27" s="57">
        <v>429.17</v>
      </c>
      <c r="J27" s="57">
        <v>429.17</v>
      </c>
      <c r="K27" s="57">
        <v>429.17</v>
      </c>
      <c r="L27" s="57">
        <v>429.17</v>
      </c>
      <c r="M27" s="57">
        <v>429.17</v>
      </c>
      <c r="N27" s="57">
        <v>429.17</v>
      </c>
      <c r="O27" s="57">
        <f t="shared" si="2"/>
        <v>5150</v>
      </c>
      <c r="P27" s="57">
        <f t="shared" si="3"/>
        <v>0</v>
      </c>
    </row>
    <row r="28" spans="1:16" s="59" customFormat="1" ht="12" x14ac:dyDescent="0.15">
      <c r="A28" s="55" t="s">
        <v>38</v>
      </c>
      <c r="B28" s="56">
        <v>300</v>
      </c>
      <c r="C28" s="46"/>
      <c r="D28" s="57"/>
      <c r="E28" s="57"/>
      <c r="F28" s="58"/>
      <c r="G28" s="58">
        <v>21.01</v>
      </c>
      <c r="H28" s="57"/>
      <c r="I28" s="57"/>
      <c r="J28" s="57"/>
      <c r="K28" s="57"/>
      <c r="L28" s="57">
        <v>14.32</v>
      </c>
      <c r="M28" s="57"/>
      <c r="N28" s="57"/>
      <c r="O28" s="57">
        <f t="shared" si="2"/>
        <v>35.33</v>
      </c>
      <c r="P28" s="57">
        <f t="shared" si="3"/>
        <v>264.67</v>
      </c>
    </row>
    <row r="29" spans="1:16" s="17" customFormat="1" ht="12" x14ac:dyDescent="0.15">
      <c r="A29" s="12" t="s">
        <v>39</v>
      </c>
      <c r="B29" s="42">
        <v>800</v>
      </c>
      <c r="C29" s="46"/>
      <c r="D29" s="43">
        <v>103.19</v>
      </c>
      <c r="E29" s="43">
        <v>50</v>
      </c>
      <c r="F29" s="48"/>
      <c r="G29" s="49"/>
      <c r="H29" s="43"/>
      <c r="I29" s="43"/>
      <c r="J29" s="43"/>
      <c r="K29" s="43"/>
      <c r="L29" s="43"/>
      <c r="M29" s="43"/>
      <c r="N29" s="43"/>
      <c r="O29" s="43">
        <f t="shared" si="2"/>
        <v>153.19</v>
      </c>
      <c r="P29" s="43">
        <f t="shared" si="3"/>
        <v>646.80999999999995</v>
      </c>
    </row>
    <row r="30" spans="1:16" s="59" customFormat="1" ht="12" x14ac:dyDescent="0.15">
      <c r="A30" s="55" t="s">
        <v>40</v>
      </c>
      <c r="B30" s="56">
        <v>3000</v>
      </c>
      <c r="C30" s="46"/>
      <c r="D30" s="57"/>
      <c r="E30" s="57">
        <v>1562.09</v>
      </c>
      <c r="F30" s="58">
        <v>791.26</v>
      </c>
      <c r="G30" s="58">
        <v>570.24</v>
      </c>
      <c r="H30" s="57"/>
      <c r="I30" s="57">
        <v>298.89</v>
      </c>
      <c r="J30" s="57"/>
      <c r="K30" s="57"/>
      <c r="L30" s="57">
        <v>261.11</v>
      </c>
      <c r="M30" s="57"/>
      <c r="N30" s="57"/>
      <c r="O30" s="57">
        <f t="shared" si="2"/>
        <v>3483.59</v>
      </c>
      <c r="P30" s="57">
        <f t="shared" si="3"/>
        <v>-483.59000000000015</v>
      </c>
    </row>
    <row r="31" spans="1:16" s="59" customFormat="1" ht="12" x14ac:dyDescent="0.15">
      <c r="A31" s="55" t="s">
        <v>76</v>
      </c>
      <c r="B31" s="56">
        <v>1200</v>
      </c>
      <c r="C31" s="46"/>
      <c r="D31" s="57"/>
      <c r="E31" s="57"/>
      <c r="F31" s="58">
        <v>114.18</v>
      </c>
      <c r="G31" s="58">
        <v>179.7</v>
      </c>
      <c r="H31" s="57">
        <v>316.39</v>
      </c>
      <c r="I31" s="57"/>
      <c r="J31" s="57">
        <v>188.13</v>
      </c>
      <c r="K31" s="57">
        <v>-80</v>
      </c>
      <c r="L31" s="57">
        <v>205.53</v>
      </c>
      <c r="M31" s="57"/>
      <c r="N31" s="57"/>
      <c r="O31" s="57">
        <f t="shared" si="2"/>
        <v>923.93</v>
      </c>
      <c r="P31" s="57">
        <f t="shared" si="3"/>
        <v>276.07000000000005</v>
      </c>
    </row>
    <row r="32" spans="1:16" s="59" customFormat="1" ht="12" x14ac:dyDescent="0.15">
      <c r="A32" s="55" t="s">
        <v>41</v>
      </c>
      <c r="B32" s="56">
        <v>2400</v>
      </c>
      <c r="C32" s="46"/>
      <c r="D32" s="57">
        <v>103.86</v>
      </c>
      <c r="E32" s="57"/>
      <c r="F32" s="58"/>
      <c r="G32" s="58">
        <v>355.99</v>
      </c>
      <c r="H32" s="57">
        <v>50</v>
      </c>
      <c r="I32" s="57">
        <v>471.97</v>
      </c>
      <c r="J32" s="57">
        <v>199.12</v>
      </c>
      <c r="K32" s="57"/>
      <c r="L32" s="57">
        <v>69.989999999999995</v>
      </c>
      <c r="M32" s="57"/>
      <c r="N32" s="57"/>
      <c r="O32" s="57">
        <f t="shared" si="2"/>
        <v>1250.93</v>
      </c>
      <c r="P32" s="57">
        <f t="shared" si="3"/>
        <v>1149.07</v>
      </c>
    </row>
    <row r="33" spans="1:16" s="17" customFormat="1" ht="12" x14ac:dyDescent="0.15">
      <c r="A33" s="12" t="s">
        <v>8</v>
      </c>
      <c r="B33" s="42">
        <v>300</v>
      </c>
      <c r="C33" s="46"/>
      <c r="D33" s="43"/>
      <c r="E33" s="43">
        <v>26.4</v>
      </c>
      <c r="F33" s="48">
        <v>88</v>
      </c>
      <c r="G33" s="49"/>
      <c r="H33" s="43">
        <v>44</v>
      </c>
      <c r="I33" s="43"/>
      <c r="J33" s="43"/>
      <c r="K33" s="43">
        <v>88</v>
      </c>
      <c r="L33" s="43"/>
      <c r="M33" s="43"/>
      <c r="N33" s="43"/>
      <c r="O33" s="43">
        <f t="shared" si="2"/>
        <v>246.4</v>
      </c>
      <c r="P33" s="43">
        <f t="shared" si="3"/>
        <v>53.599999999999994</v>
      </c>
    </row>
    <row r="34" spans="1:16" s="17" customFormat="1" ht="12" x14ac:dyDescent="0.15">
      <c r="A34" s="12" t="s">
        <v>42</v>
      </c>
      <c r="B34" s="42">
        <v>200</v>
      </c>
      <c r="C34" s="46"/>
      <c r="D34" s="43"/>
      <c r="E34" s="43"/>
      <c r="F34" s="48"/>
      <c r="G34" s="49"/>
      <c r="H34" s="43"/>
      <c r="I34" s="43"/>
      <c r="J34" s="43"/>
      <c r="K34" s="43"/>
      <c r="L34" s="43">
        <v>50</v>
      </c>
      <c r="M34" s="43"/>
      <c r="N34" s="43"/>
      <c r="O34" s="43">
        <f t="shared" si="2"/>
        <v>50</v>
      </c>
      <c r="P34" s="43">
        <f t="shared" si="3"/>
        <v>150</v>
      </c>
    </row>
    <row r="35" spans="1:16" s="59" customFormat="1" ht="12" x14ac:dyDescent="0.15">
      <c r="A35" s="55" t="s">
        <v>43</v>
      </c>
      <c r="B35" s="56">
        <v>1500</v>
      </c>
      <c r="C35" s="46"/>
      <c r="D35" s="57">
        <v>167.09</v>
      </c>
      <c r="E35" s="57">
        <v>180</v>
      </c>
      <c r="F35" s="58">
        <v>127.19</v>
      </c>
      <c r="G35" s="58">
        <v>395</v>
      </c>
      <c r="H35" s="57"/>
      <c r="I35" s="57"/>
      <c r="J35" s="57">
        <v>155</v>
      </c>
      <c r="K35" s="57">
        <v>192.39</v>
      </c>
      <c r="L35" s="57"/>
      <c r="M35" s="57"/>
      <c r="N35" s="57"/>
      <c r="O35" s="57">
        <f t="shared" si="2"/>
        <v>1216.67</v>
      </c>
      <c r="P35" s="57">
        <f t="shared" si="3"/>
        <v>283.32999999999993</v>
      </c>
    </row>
    <row r="36" spans="1:16" s="59" customFormat="1" ht="12" x14ac:dyDescent="0.15">
      <c r="A36" s="55" t="s">
        <v>6</v>
      </c>
      <c r="B36" s="56">
        <v>1500</v>
      </c>
      <c r="C36" s="46">
        <v>51</v>
      </c>
      <c r="D36" s="57">
        <v>23.4</v>
      </c>
      <c r="E36" s="57">
        <v>36.200000000000003</v>
      </c>
      <c r="F36" s="58">
        <v>113.85</v>
      </c>
      <c r="G36" s="58">
        <v>237.11</v>
      </c>
      <c r="H36" s="57"/>
      <c r="I36" s="57">
        <v>56.5</v>
      </c>
      <c r="J36" s="57">
        <v>23.4</v>
      </c>
      <c r="K36" s="57"/>
      <c r="L36" s="57">
        <v>326.52</v>
      </c>
      <c r="M36" s="57"/>
      <c r="N36" s="57"/>
      <c r="O36" s="57">
        <f t="shared" si="2"/>
        <v>867.9799999999999</v>
      </c>
      <c r="P36" s="57">
        <f t="shared" si="3"/>
        <v>632.0200000000001</v>
      </c>
    </row>
    <row r="37" spans="1:16" s="59" customFormat="1" ht="12" x14ac:dyDescent="0.15">
      <c r="A37" s="55" t="s">
        <v>44</v>
      </c>
      <c r="B37" s="56">
        <v>500</v>
      </c>
      <c r="C37" s="46"/>
      <c r="D37" s="57"/>
      <c r="E37" s="57">
        <v>150</v>
      </c>
      <c r="F37" s="58"/>
      <c r="G37" s="58"/>
      <c r="H37" s="57"/>
      <c r="I37" s="57"/>
      <c r="J37" s="57"/>
      <c r="K37" s="57">
        <v>75</v>
      </c>
      <c r="L37" s="57"/>
      <c r="M37" s="57"/>
      <c r="N37" s="57"/>
      <c r="O37" s="57">
        <f t="shared" si="2"/>
        <v>225</v>
      </c>
      <c r="P37" s="57">
        <f t="shared" si="3"/>
        <v>275</v>
      </c>
    </row>
    <row r="38" spans="1:16" s="59" customFormat="1" ht="12" x14ac:dyDescent="0.15">
      <c r="A38" s="55" t="s">
        <v>45</v>
      </c>
      <c r="B38" s="56">
        <v>1000</v>
      </c>
      <c r="C38" s="46"/>
      <c r="D38" s="57"/>
      <c r="E38" s="57"/>
      <c r="F38" s="58"/>
      <c r="G38" s="58"/>
      <c r="H38" s="57"/>
      <c r="I38" s="57"/>
      <c r="J38" s="57"/>
      <c r="K38" s="57"/>
      <c r="L38" s="57"/>
      <c r="M38" s="57"/>
      <c r="N38" s="57"/>
      <c r="O38" s="57">
        <f t="shared" si="2"/>
        <v>0</v>
      </c>
      <c r="P38" s="57">
        <f t="shared" si="3"/>
        <v>1000</v>
      </c>
    </row>
    <row r="39" spans="1:16" s="59" customFormat="1" ht="12" x14ac:dyDescent="0.15">
      <c r="A39" s="55" t="s">
        <v>46</v>
      </c>
      <c r="B39" s="56">
        <v>3400</v>
      </c>
      <c r="C39" s="46"/>
      <c r="D39" s="57"/>
      <c r="E39" s="57"/>
      <c r="F39" s="58">
        <v>850</v>
      </c>
      <c r="G39" s="58"/>
      <c r="H39" s="57">
        <v>850</v>
      </c>
      <c r="I39" s="57"/>
      <c r="J39" s="57"/>
      <c r="K39" s="57">
        <v>850</v>
      </c>
      <c r="L39" s="57"/>
      <c r="M39" s="57"/>
      <c r="N39" s="57">
        <v>850</v>
      </c>
      <c r="O39" s="57">
        <f t="shared" si="2"/>
        <v>3400</v>
      </c>
      <c r="P39" s="57">
        <f t="shared" si="3"/>
        <v>0</v>
      </c>
    </row>
    <row r="40" spans="1:16" s="17" customFormat="1" ht="12" x14ac:dyDescent="0.15">
      <c r="A40" s="55" t="s">
        <v>4</v>
      </c>
      <c r="B40" s="42">
        <v>1700</v>
      </c>
      <c r="C40" s="46">
        <v>38</v>
      </c>
      <c r="D40" s="43">
        <v>156</v>
      </c>
      <c r="E40" s="43">
        <v>152</v>
      </c>
      <c r="F40" s="48">
        <v>38</v>
      </c>
      <c r="G40" s="49">
        <v>50</v>
      </c>
      <c r="H40" s="43">
        <v>152</v>
      </c>
      <c r="I40" s="43">
        <v>152</v>
      </c>
      <c r="J40" s="43">
        <v>197</v>
      </c>
      <c r="K40" s="43">
        <v>159</v>
      </c>
      <c r="L40" s="43">
        <v>200.5</v>
      </c>
      <c r="M40" s="43">
        <v>159</v>
      </c>
      <c r="N40" s="43">
        <v>159</v>
      </c>
      <c r="O40" s="43">
        <f t="shared" si="2"/>
        <v>1612.5</v>
      </c>
      <c r="P40" s="43">
        <f t="shared" si="3"/>
        <v>87.5</v>
      </c>
    </row>
    <row r="41" spans="1:16" s="17" customFormat="1" ht="12" x14ac:dyDescent="0.15">
      <c r="A41" s="12" t="s">
        <v>7</v>
      </c>
      <c r="B41" s="42">
        <v>1100</v>
      </c>
      <c r="C41" s="46">
        <v>5.37</v>
      </c>
      <c r="D41" s="43">
        <v>66.67</v>
      </c>
      <c r="E41" s="43">
        <v>46.8</v>
      </c>
      <c r="F41" s="48"/>
      <c r="G41" s="49">
        <v>166.72</v>
      </c>
      <c r="H41" s="43">
        <v>54.91</v>
      </c>
      <c r="I41" s="43">
        <v>55.02</v>
      </c>
      <c r="J41" s="43"/>
      <c r="K41" s="43">
        <v>158.91</v>
      </c>
      <c r="L41" s="43">
        <v>244.57</v>
      </c>
      <c r="M41" s="43">
        <v>488.6</v>
      </c>
      <c r="N41" s="43"/>
      <c r="O41" s="43">
        <f t="shared" si="2"/>
        <v>1287.5700000000002</v>
      </c>
      <c r="P41" s="43">
        <f t="shared" si="3"/>
        <v>-187.57000000000016</v>
      </c>
    </row>
    <row r="42" spans="1:16" s="63" customFormat="1" ht="12" x14ac:dyDescent="0.15">
      <c r="A42" s="55" t="s">
        <v>84</v>
      </c>
      <c r="B42" s="60">
        <v>1200</v>
      </c>
      <c r="C42" s="61"/>
      <c r="D42" s="62"/>
      <c r="E42" s="62"/>
      <c r="F42" s="49"/>
      <c r="G42" s="49"/>
      <c r="H42" s="62">
        <v>600</v>
      </c>
      <c r="I42" s="62"/>
      <c r="J42" s="62"/>
      <c r="K42" s="62"/>
      <c r="L42" s="62"/>
      <c r="M42" s="62"/>
      <c r="N42" s="62">
        <v>600</v>
      </c>
      <c r="O42" s="62">
        <f t="shared" si="2"/>
        <v>1200</v>
      </c>
      <c r="P42" s="62">
        <f t="shared" si="3"/>
        <v>0</v>
      </c>
    </row>
    <row r="43" spans="1:16" s="72" customFormat="1" x14ac:dyDescent="0.15">
      <c r="A43" s="66" t="s">
        <v>83</v>
      </c>
      <c r="B43" s="69">
        <v>1600</v>
      </c>
      <c r="C43" s="51"/>
      <c r="D43" s="70">
        <v>1600</v>
      </c>
      <c r="E43" s="71"/>
      <c r="F43" s="71"/>
      <c r="G43" s="70"/>
      <c r="H43" s="70"/>
      <c r="I43" s="70"/>
      <c r="J43" s="70"/>
      <c r="K43" s="70"/>
      <c r="L43" s="70"/>
      <c r="M43" s="70"/>
      <c r="N43" s="70"/>
      <c r="O43" s="70">
        <f t="shared" si="2"/>
        <v>1600</v>
      </c>
      <c r="P43" s="70">
        <f t="shared" si="3"/>
        <v>0</v>
      </c>
    </row>
    <row r="44" spans="1:16" s="17" customFormat="1" thickBot="1" x14ac:dyDescent="0.2">
      <c r="A44" s="3" t="s">
        <v>47</v>
      </c>
      <c r="B44" s="44">
        <f t="shared" ref="B44:N44" si="4">SUM(B2:B43)</f>
        <v>213018.52000000002</v>
      </c>
      <c r="C44" s="44">
        <f t="shared" si="4"/>
        <v>15051.730000000001</v>
      </c>
      <c r="D44" s="44">
        <f t="shared" si="4"/>
        <v>17316.41</v>
      </c>
      <c r="E44" s="44">
        <f t="shared" si="4"/>
        <v>18244.240000000002</v>
      </c>
      <c r="F44" s="44">
        <f t="shared" si="4"/>
        <v>17522.309999999998</v>
      </c>
      <c r="G44" s="44">
        <f t="shared" si="4"/>
        <v>18287.550000000007</v>
      </c>
      <c r="H44" s="44">
        <f t="shared" si="4"/>
        <v>17961.27</v>
      </c>
      <c r="I44" s="44">
        <f t="shared" si="4"/>
        <v>15681.15</v>
      </c>
      <c r="J44" s="44">
        <f t="shared" si="4"/>
        <v>19815.850000000002</v>
      </c>
      <c r="K44" s="44">
        <f t="shared" si="4"/>
        <v>16836.939999999999</v>
      </c>
      <c r="L44" s="44">
        <f t="shared" si="4"/>
        <v>17311.830000000002</v>
      </c>
      <c r="M44" s="44">
        <f t="shared" si="4"/>
        <v>15670.25</v>
      </c>
      <c r="N44" s="44">
        <f t="shared" si="4"/>
        <v>16336.65</v>
      </c>
      <c r="O44" s="44">
        <f>SUM(C44:N44)</f>
        <v>206036.18000000002</v>
      </c>
      <c r="P44" s="44">
        <f>SUM(P3:P43)</f>
        <v>6458.3399999999801</v>
      </c>
    </row>
    <row r="45" spans="1:16" s="72" customFormat="1" ht="14" thickTop="1" x14ac:dyDescent="0.15">
      <c r="A45" s="101" t="s">
        <v>103</v>
      </c>
      <c r="B45" s="96"/>
      <c r="C45" s="97"/>
      <c r="D45" s="98"/>
      <c r="E45" s="99"/>
      <c r="F45" s="99"/>
      <c r="G45" s="98"/>
      <c r="H45" s="98"/>
      <c r="I45" s="98"/>
      <c r="J45" s="98"/>
      <c r="K45" s="98"/>
      <c r="L45" s="98"/>
      <c r="M45" s="98"/>
      <c r="N45" s="98"/>
      <c r="O45" s="98"/>
      <c r="P45" s="98">
        <f>B44-O44</f>
        <v>6982.3399999999965</v>
      </c>
    </row>
    <row r="46" spans="1:16" s="72" customFormat="1" x14ac:dyDescent="0.15">
      <c r="A46" s="101" t="s">
        <v>107</v>
      </c>
      <c r="B46" s="96"/>
      <c r="C46" s="97"/>
      <c r="D46" s="98"/>
      <c r="E46" s="99"/>
      <c r="F46" s="99">
        <v>10</v>
      </c>
      <c r="G46" s="98">
        <v>4000</v>
      </c>
      <c r="H46" s="98">
        <v>7142.5</v>
      </c>
      <c r="I46" s="98">
        <v>8160</v>
      </c>
      <c r="J46" s="98">
        <v>8960</v>
      </c>
      <c r="K46" s="98">
        <v>2790</v>
      </c>
      <c r="L46" s="98"/>
      <c r="M46" s="98"/>
      <c r="N46" s="98"/>
      <c r="O46" s="98">
        <f>SUM(C46:N46)</f>
        <v>31062.5</v>
      </c>
      <c r="P46" s="98"/>
    </row>
    <row r="47" spans="1:16" x14ac:dyDescent="0.15">
      <c r="F47" s="22"/>
      <c r="G47" s="23"/>
    </row>
    <row r="48" spans="1:16" x14ac:dyDescent="0.15">
      <c r="A48" s="100" t="s">
        <v>104</v>
      </c>
      <c r="B48" s="102">
        <v>10</v>
      </c>
      <c r="C48" s="105"/>
      <c r="E48" s="52"/>
      <c r="F48" s="22"/>
      <c r="G48" s="23"/>
    </row>
    <row r="49" spans="1:15" x14ac:dyDescent="0.15">
      <c r="A49" s="100" t="s">
        <v>105</v>
      </c>
      <c r="B49" s="102">
        <v>2500</v>
      </c>
      <c r="C49" s="106">
        <v>5000</v>
      </c>
      <c r="D49" s="108" t="s">
        <v>111</v>
      </c>
    </row>
    <row r="50" spans="1:15" s="13" customFormat="1" ht="11" x14ac:dyDescent="0.15">
      <c r="A50" s="100" t="s">
        <v>106</v>
      </c>
      <c r="B50" s="102">
        <v>1500</v>
      </c>
      <c r="C50" s="106">
        <v>1500</v>
      </c>
      <c r="D50" s="108" t="s">
        <v>112</v>
      </c>
      <c r="G50" s="15"/>
      <c r="H50" s="16"/>
      <c r="I50" s="16"/>
      <c r="K50" s="16"/>
    </row>
    <row r="51" spans="1:15" ht="12.75" customHeight="1" x14ac:dyDescent="0.15">
      <c r="A51" s="100" t="s">
        <v>108</v>
      </c>
      <c r="B51" s="102">
        <v>4892.5</v>
      </c>
      <c r="C51" s="106"/>
      <c r="D51" s="108"/>
      <c r="O51" s="43"/>
    </row>
    <row r="52" spans="1:15" ht="12.75" customHeight="1" x14ac:dyDescent="0.15">
      <c r="A52" s="100" t="s">
        <v>109</v>
      </c>
      <c r="B52" s="102">
        <v>750</v>
      </c>
      <c r="C52" s="106">
        <v>1700</v>
      </c>
      <c r="D52" s="108" t="s">
        <v>113</v>
      </c>
      <c r="E52" s="107"/>
      <c r="F52" s="107"/>
    </row>
    <row r="53" spans="1:15" ht="12.75" customHeight="1" x14ac:dyDescent="0.15">
      <c r="A53" s="109" t="s">
        <v>114</v>
      </c>
      <c r="B53" s="102">
        <v>1460</v>
      </c>
      <c r="C53" s="106">
        <v>2790</v>
      </c>
      <c r="D53" s="108" t="s">
        <v>120</v>
      </c>
      <c r="E53" s="107"/>
      <c r="F53" s="107"/>
    </row>
    <row r="54" spans="1:15" x14ac:dyDescent="0.15">
      <c r="A54" s="100" t="s">
        <v>118</v>
      </c>
      <c r="B54" s="102">
        <v>4500</v>
      </c>
      <c r="C54" s="106">
        <v>4460</v>
      </c>
      <c r="D54" s="108" t="s">
        <v>119</v>
      </c>
      <c r="E54" s="107"/>
      <c r="F54" s="107"/>
    </row>
    <row r="55" spans="1:15" x14ac:dyDescent="0.15">
      <c r="A55" s="100"/>
      <c r="B55" s="103">
        <f>SUM(B48:C54)</f>
        <v>31062.5</v>
      </c>
    </row>
    <row r="56" spans="1:15" x14ac:dyDescent="0.15">
      <c r="A56" s="104"/>
      <c r="B56" s="103"/>
    </row>
  </sheetData>
  <printOptions headings="1"/>
  <pageMargins left="0.75" right="0.75" top="1" bottom="1" header="0.5" footer="0.5"/>
  <pageSetup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(1)Receipts</vt:lpstr>
      <vt:lpstr>(2)Budget</vt:lpstr>
      <vt:lpstr>(3)Annual Income Comparison</vt:lpstr>
      <vt:lpstr>(3a)Annual Income chart &amp; graph</vt:lpstr>
      <vt:lpstr>(4)Assets</vt:lpstr>
      <vt:lpstr>(5)Special accounts</vt:lpstr>
      <vt:lpstr>(2)Budget 2011 (2)</vt:lpstr>
    </vt:vector>
  </TitlesOfParts>
  <Company>NAVAIR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Angeli</dc:creator>
  <cp:lastModifiedBy>Del &amp; Tiece</cp:lastModifiedBy>
  <cp:lastPrinted>2020-03-14T01:55:30Z</cp:lastPrinted>
  <dcterms:created xsi:type="dcterms:W3CDTF">2008-01-27T20:18:09Z</dcterms:created>
  <dcterms:modified xsi:type="dcterms:W3CDTF">2020-03-22T04:21:05Z</dcterms:modified>
</cp:coreProperties>
</file>