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ltiece/Documents/Patrice's Folder/Church/WEBSITE/"/>
    </mc:Choice>
  </mc:AlternateContent>
  <xr:revisionPtr revIDLastSave="0" documentId="8_{CB8CF7F5-334E-A642-8ED5-031B21C86FC1}" xr6:coauthVersionLast="45" xr6:coauthVersionMax="45" xr10:uidLastSave="{00000000-0000-0000-0000-000000000000}"/>
  <bookViews>
    <workbookView xWindow="1640" yWindow="560" windowWidth="23260" windowHeight="13960" xr2:uid="{00000000-000D-0000-FFFF-FFFF00000000}"/>
  </bookViews>
  <sheets>
    <sheet name="(1)Receipts" sheetId="21" r:id="rId1"/>
    <sheet name="(2)Budget" sheetId="46" r:id="rId2"/>
    <sheet name="(3)Annual Income Comparison" sheetId="4" r:id="rId3"/>
    <sheet name="(3a)Annual Income chart &amp; graph" sheetId="43" r:id="rId4"/>
    <sheet name="(4)Assets" sheetId="5" r:id="rId5"/>
    <sheet name="(5)Special accounts" sheetId="6" r:id="rId6"/>
    <sheet name="(2)Budget 2011 (2)" sheetId="33" state="hidden" r:id="rId7"/>
    <sheet name="(6)Income-Budget" sheetId="47" r:id="rId8"/>
    <sheet name="(7)Income Stmnt" sheetId="48" r:id="rId9"/>
  </sheets>
  <definedNames>
    <definedName name="_xlnm.Print_Titles" localSheetId="7">'(6)Income-Budget'!$6:$6</definedName>
    <definedName name="_xlnm.Print_Titles" localSheetId="8">'(7)Income Stmnt'!$5:$5</definedName>
  </definedNames>
  <calcPr calcId="191029"/>
  <fileRecoveryPr autoRecover="0"/>
</workbook>
</file>

<file path=xl/calcChain.xml><?xml version="1.0" encoding="utf-8"?>
<calcChain xmlns="http://schemas.openxmlformats.org/spreadsheetml/2006/main">
  <c r="D65" i="48" l="1"/>
  <c r="B65" i="48"/>
  <c r="E63" i="48"/>
  <c r="C63" i="48"/>
  <c r="E62" i="48"/>
  <c r="C62" i="48"/>
  <c r="E61" i="48"/>
  <c r="C61" i="48"/>
  <c r="E60" i="48"/>
  <c r="C60" i="48"/>
  <c r="E59" i="48"/>
  <c r="C59" i="48"/>
  <c r="E58" i="48"/>
  <c r="C58" i="48"/>
  <c r="E57" i="48"/>
  <c r="C57" i="48"/>
  <c r="E56" i="48"/>
  <c r="C56" i="48"/>
  <c r="E55" i="48"/>
  <c r="C55" i="48"/>
  <c r="E54" i="48"/>
  <c r="C54" i="48"/>
  <c r="E53" i="48"/>
  <c r="C53" i="48"/>
  <c r="E52" i="48"/>
  <c r="C52" i="48"/>
  <c r="E51" i="48"/>
  <c r="C51" i="48"/>
  <c r="E50" i="48"/>
  <c r="C50" i="48"/>
  <c r="E49" i="48"/>
  <c r="C49" i="48"/>
  <c r="E48" i="48"/>
  <c r="C48" i="48"/>
  <c r="E47" i="48"/>
  <c r="C47" i="48"/>
  <c r="E46" i="48"/>
  <c r="C46" i="48"/>
  <c r="E45" i="48"/>
  <c r="C45" i="48"/>
  <c r="E44" i="48"/>
  <c r="C44" i="48"/>
  <c r="E43" i="48"/>
  <c r="C43" i="48"/>
  <c r="E42" i="48"/>
  <c r="C42" i="48"/>
  <c r="E41" i="48"/>
  <c r="C41" i="48"/>
  <c r="E40" i="48"/>
  <c r="C40" i="48"/>
  <c r="E39" i="48"/>
  <c r="C39" i="48"/>
  <c r="E38" i="48"/>
  <c r="C38" i="48"/>
  <c r="E37" i="48"/>
  <c r="C37" i="48"/>
  <c r="E36" i="48"/>
  <c r="C36" i="48"/>
  <c r="E35" i="48"/>
  <c r="C35" i="48"/>
  <c r="E34" i="48"/>
  <c r="C34" i="48"/>
  <c r="E33" i="48"/>
  <c r="C33" i="48"/>
  <c r="E32" i="48"/>
  <c r="C32" i="48"/>
  <c r="E31" i="48"/>
  <c r="C31" i="48"/>
  <c r="E30" i="48"/>
  <c r="C30" i="48"/>
  <c r="E29" i="48"/>
  <c r="C29" i="48"/>
  <c r="E28" i="48"/>
  <c r="C28" i="48"/>
  <c r="E27" i="48"/>
  <c r="C27" i="48"/>
  <c r="E26" i="48"/>
  <c r="E65" i="48" s="1"/>
  <c r="C26" i="48"/>
  <c r="E25" i="48"/>
  <c r="C25" i="48"/>
  <c r="E24" i="48"/>
  <c r="C24" i="48"/>
  <c r="C65" i="48" s="1"/>
  <c r="D21" i="48"/>
  <c r="D67" i="48" s="1"/>
  <c r="E19" i="48"/>
  <c r="D19" i="48"/>
  <c r="C19" i="48"/>
  <c r="B19" i="48"/>
  <c r="D14" i="48"/>
  <c r="B14" i="48"/>
  <c r="B21" i="48" s="1"/>
  <c r="B67" i="48" s="1"/>
  <c r="E12" i="48"/>
  <c r="C12" i="48"/>
  <c r="E11" i="48"/>
  <c r="C11" i="48"/>
  <c r="E10" i="48"/>
  <c r="C10" i="48"/>
  <c r="E9" i="48"/>
  <c r="C9" i="48"/>
  <c r="E8" i="48"/>
  <c r="C8" i="48"/>
  <c r="E7" i="48"/>
  <c r="E14" i="48" s="1"/>
  <c r="E21" i="48" s="1"/>
  <c r="C7" i="48"/>
  <c r="C14" i="48" s="1"/>
  <c r="C21" i="48" s="1"/>
  <c r="C67" i="48" s="1"/>
  <c r="E67" i="48" l="1"/>
  <c r="C68" i="47"/>
  <c r="E68" i="47"/>
  <c r="F68" i="47"/>
  <c r="B68" i="47"/>
  <c r="C10" i="47"/>
  <c r="C62" i="47" s="1"/>
  <c r="C70" i="47" s="1"/>
  <c r="E10" i="47"/>
  <c r="E62" i="47" s="1"/>
  <c r="E70" i="47" s="1"/>
  <c r="F10" i="47"/>
  <c r="F62" i="47" s="1"/>
  <c r="F70" i="47" s="1"/>
  <c r="B10" i="47"/>
  <c r="B62" i="47" s="1"/>
  <c r="B70" i="47" s="1"/>
  <c r="G67" i="47"/>
  <c r="D67" i="47"/>
  <c r="G66" i="47"/>
  <c r="D66" i="47"/>
  <c r="G65" i="47"/>
  <c r="G68" i="47" s="1"/>
  <c r="D65" i="47"/>
  <c r="G64" i="47"/>
  <c r="D64" i="47"/>
  <c r="D68" i="47" s="1"/>
  <c r="F60" i="47"/>
  <c r="E60" i="47"/>
  <c r="C60" i="47"/>
  <c r="B60" i="47"/>
  <c r="G58" i="47"/>
  <c r="D58" i="47"/>
  <c r="G57" i="47"/>
  <c r="D57" i="47"/>
  <c r="G56" i="47"/>
  <c r="D56" i="47"/>
  <c r="G55" i="47"/>
  <c r="D55" i="47"/>
  <c r="G54" i="47"/>
  <c r="D54" i="47"/>
  <c r="G53" i="47"/>
  <c r="D53" i="47"/>
  <c r="G52" i="47"/>
  <c r="D52" i="47"/>
  <c r="G51" i="47"/>
  <c r="D51" i="47"/>
  <c r="G50" i="47"/>
  <c r="D50" i="47"/>
  <c r="G49" i="47"/>
  <c r="D49" i="47"/>
  <c r="G48" i="47"/>
  <c r="D48" i="47"/>
  <c r="G47" i="47"/>
  <c r="D47" i="47"/>
  <c r="G46" i="47"/>
  <c r="D46" i="47"/>
  <c r="G45" i="47"/>
  <c r="D45" i="47"/>
  <c r="G44" i="47"/>
  <c r="D44" i="47"/>
  <c r="G43" i="47"/>
  <c r="D43" i="47"/>
  <c r="G42" i="47"/>
  <c r="D42" i="47"/>
  <c r="G41" i="47"/>
  <c r="D41" i="47"/>
  <c r="G40" i="47"/>
  <c r="D40" i="47"/>
  <c r="G39" i="47"/>
  <c r="D39" i="47"/>
  <c r="G38" i="47"/>
  <c r="D38" i="47"/>
  <c r="G37" i="47"/>
  <c r="D37" i="47"/>
  <c r="G36" i="47"/>
  <c r="D36" i="47"/>
  <c r="G35" i="47"/>
  <c r="D35" i="47"/>
  <c r="G34" i="47"/>
  <c r="D34" i="47"/>
  <c r="G33" i="47"/>
  <c r="D33" i="47"/>
  <c r="G32" i="47"/>
  <c r="D32" i="47"/>
  <c r="G31" i="47"/>
  <c r="D31" i="47"/>
  <c r="G30" i="47"/>
  <c r="D30" i="47"/>
  <c r="G29" i="47"/>
  <c r="D29" i="47"/>
  <c r="G28" i="47"/>
  <c r="D28" i="47"/>
  <c r="G27" i="47"/>
  <c r="D27" i="47"/>
  <c r="G26" i="47"/>
  <c r="D26" i="47"/>
  <c r="G25" i="47"/>
  <c r="D25" i="47"/>
  <c r="G24" i="47"/>
  <c r="D24" i="47"/>
  <c r="G23" i="47"/>
  <c r="D23" i="47"/>
  <c r="G22" i="47"/>
  <c r="D22" i="47"/>
  <c r="G21" i="47"/>
  <c r="D21" i="47"/>
  <c r="G20" i="47"/>
  <c r="D20" i="47"/>
  <c r="G19" i="47"/>
  <c r="D19" i="47"/>
  <c r="G18" i="47"/>
  <c r="D18" i="47"/>
  <c r="G17" i="47"/>
  <c r="D17" i="47"/>
  <c r="G16" i="47"/>
  <c r="D16" i="47"/>
  <c r="G15" i="47"/>
  <c r="D15" i="47"/>
  <c r="G14" i="47"/>
  <c r="D14" i="47"/>
  <c r="G13" i="47"/>
  <c r="D13" i="47"/>
  <c r="G9" i="47"/>
  <c r="D9" i="47"/>
  <c r="G8" i="47"/>
  <c r="G10" i="47" s="1"/>
  <c r="D8" i="47"/>
  <c r="D10" i="47" s="1"/>
  <c r="D60" i="47" l="1"/>
  <c r="D62" i="47" s="1"/>
  <c r="D70" i="47" s="1"/>
  <c r="G60" i="47"/>
  <c r="G62" i="47" s="1"/>
  <c r="G70" i="47" s="1"/>
  <c r="N12" i="4"/>
  <c r="N11" i="4"/>
  <c r="O11" i="46"/>
  <c r="P11" i="46" s="1"/>
  <c r="C29" i="21" l="1"/>
  <c r="D29" i="21"/>
  <c r="E29" i="21"/>
  <c r="F29" i="21"/>
  <c r="G29" i="21"/>
  <c r="H29" i="21"/>
  <c r="I29" i="21"/>
  <c r="J29" i="21"/>
  <c r="B29" i="21"/>
  <c r="F32" i="21" l="1"/>
  <c r="O40" i="46" l="1"/>
  <c r="P40" i="46" s="1"/>
  <c r="F40" i="5" l="1"/>
  <c r="Q43" i="46"/>
  <c r="O42" i="46"/>
  <c r="O36" i="46"/>
  <c r="P36" i="46" s="1"/>
  <c r="E32" i="21" l="1"/>
  <c r="H19" i="6"/>
  <c r="M35" i="4"/>
  <c r="M18" i="4"/>
  <c r="E48" i="21" l="1"/>
  <c r="M37" i="4"/>
  <c r="O38" i="46"/>
  <c r="F4" i="5" l="1"/>
  <c r="C42" i="5" l="1"/>
  <c r="O10" i="46"/>
  <c r="P10" i="46" s="1"/>
  <c r="O9" i="46" l="1"/>
  <c r="P9" i="46" s="1"/>
  <c r="O44" i="46" l="1"/>
  <c r="P44" i="46" s="1"/>
  <c r="K35" i="4" l="1"/>
  <c r="K18" i="4"/>
  <c r="O33" i="46"/>
  <c r="P33" i="46" s="1"/>
  <c r="K37" i="4" l="1"/>
  <c r="O5" i="46"/>
  <c r="P5" i="46" s="1"/>
  <c r="J45" i="21" l="1"/>
  <c r="O8" i="46" l="1"/>
  <c r="P8" i="46" s="1"/>
  <c r="F37" i="5" l="1"/>
  <c r="E26" i="6" l="1"/>
  <c r="F26" i="6"/>
  <c r="G26" i="6"/>
  <c r="D26" i="6"/>
  <c r="H25" i="6" l="1"/>
  <c r="F33" i="5"/>
  <c r="F29" i="5"/>
  <c r="F26" i="5"/>
  <c r="F21" i="5"/>
  <c r="F18" i="5"/>
  <c r="H13" i="6" l="1"/>
  <c r="I35" i="4" l="1"/>
  <c r="I18" i="4"/>
  <c r="I37" i="4" l="1"/>
  <c r="H24" i="6"/>
  <c r="N55" i="46" l="1"/>
  <c r="M55" i="46"/>
  <c r="L55" i="46"/>
  <c r="K55" i="46"/>
  <c r="J55" i="46"/>
  <c r="I55" i="46"/>
  <c r="H55" i="46"/>
  <c r="G55" i="46"/>
  <c r="F55" i="46"/>
  <c r="E55" i="46"/>
  <c r="D55" i="46"/>
  <c r="C55" i="46"/>
  <c r="B55" i="46"/>
  <c r="A56" i="46" s="1"/>
  <c r="O54" i="46"/>
  <c r="P54" i="46" s="1"/>
  <c r="O53" i="46"/>
  <c r="P53" i="46" s="1"/>
  <c r="O52" i="46"/>
  <c r="P52" i="46" s="1"/>
  <c r="O51" i="46"/>
  <c r="P51" i="46" s="1"/>
  <c r="O50" i="46"/>
  <c r="P50" i="46" s="1"/>
  <c r="O49" i="46"/>
  <c r="P49" i="46" s="1"/>
  <c r="O48" i="46"/>
  <c r="P48" i="46" s="1"/>
  <c r="O47" i="46"/>
  <c r="P47" i="46" s="1"/>
  <c r="O46" i="46"/>
  <c r="P46" i="46" s="1"/>
  <c r="O45" i="46"/>
  <c r="P45" i="46" s="1"/>
  <c r="P42" i="46"/>
  <c r="O41" i="46"/>
  <c r="P41" i="46" s="1"/>
  <c r="P39" i="46"/>
  <c r="P38" i="46"/>
  <c r="O37" i="46"/>
  <c r="P37" i="46" s="1"/>
  <c r="O35" i="46"/>
  <c r="P35" i="46" s="1"/>
  <c r="O34" i="46"/>
  <c r="P34" i="46" s="1"/>
  <c r="O32" i="46"/>
  <c r="P32" i="46" s="1"/>
  <c r="O31" i="46"/>
  <c r="P31" i="46" s="1"/>
  <c r="O30" i="46"/>
  <c r="P30" i="46" s="1"/>
  <c r="O29" i="46"/>
  <c r="P29" i="46" s="1"/>
  <c r="O28" i="46"/>
  <c r="P28" i="46" s="1"/>
  <c r="O27" i="46"/>
  <c r="P27" i="46" s="1"/>
  <c r="O26" i="46"/>
  <c r="P26" i="46" s="1"/>
  <c r="O25" i="46"/>
  <c r="P25" i="46" s="1"/>
  <c r="O23" i="46"/>
  <c r="P23" i="46" s="1"/>
  <c r="P22" i="46"/>
  <c r="O21" i="46"/>
  <c r="P21" i="46" s="1"/>
  <c r="O20" i="46"/>
  <c r="P20" i="46" s="1"/>
  <c r="O19" i="46"/>
  <c r="P19" i="46" s="1"/>
  <c r="O18" i="46"/>
  <c r="P18" i="46" s="1"/>
  <c r="O17" i="46"/>
  <c r="P17" i="46" s="1"/>
  <c r="O16" i="46"/>
  <c r="P16" i="46" s="1"/>
  <c r="O15" i="46"/>
  <c r="P15" i="46" s="1"/>
  <c r="O14" i="46"/>
  <c r="P14" i="46" s="1"/>
  <c r="O7" i="46"/>
  <c r="P7" i="46" s="1"/>
  <c r="O6" i="46"/>
  <c r="P6" i="46" s="1"/>
  <c r="O4" i="46"/>
  <c r="P4" i="46" s="1"/>
  <c r="O3" i="46"/>
  <c r="P3" i="46" s="1"/>
  <c r="O55" i="46" l="1"/>
  <c r="P55" i="46"/>
  <c r="O59" i="46" l="1"/>
  <c r="P56" i="46"/>
  <c r="G35" i="4" l="1"/>
  <c r="G18" i="4"/>
  <c r="G37" i="4" l="1"/>
  <c r="H23" i="6"/>
  <c r="H22" i="6" l="1"/>
  <c r="L31" i="21" l="1"/>
  <c r="K32" i="21"/>
  <c r="E35" i="4" l="1"/>
  <c r="E18" i="4"/>
  <c r="E37" i="4" l="1"/>
  <c r="J32" i="21" l="1"/>
  <c r="J48" i="21" s="1"/>
  <c r="F8" i="5" l="1"/>
  <c r="F13" i="5"/>
  <c r="F42" i="5" l="1"/>
  <c r="H18" i="6"/>
  <c r="H21" i="6" l="1"/>
  <c r="C35" i="4" l="1"/>
  <c r="C18" i="4"/>
  <c r="C37" i="4" l="1"/>
  <c r="B45" i="21" l="1"/>
  <c r="H11" i="43" l="1"/>
  <c r="H12" i="43" s="1"/>
  <c r="H13" i="43" s="1"/>
  <c r="C4" i="43"/>
  <c r="D18" i="43" l="1"/>
  <c r="D17" i="43"/>
  <c r="F17" i="43" s="1"/>
  <c r="C6" i="43"/>
  <c r="D11" i="43"/>
  <c r="G11" i="43" s="1"/>
  <c r="I11" i="43" s="1"/>
  <c r="D12" i="43"/>
  <c r="F12" i="43" s="1"/>
  <c r="D15" i="43"/>
  <c r="F15" i="43" s="1"/>
  <c r="D19" i="43"/>
  <c r="F19" i="43" s="1"/>
  <c r="C5" i="43"/>
  <c r="D16" i="43"/>
  <c r="F16" i="43" s="1"/>
  <c r="D20" i="43"/>
  <c r="F20" i="43" s="1"/>
  <c r="D13" i="43"/>
  <c r="F13" i="43" s="1"/>
  <c r="D21" i="43"/>
  <c r="F21" i="43" s="1"/>
  <c r="D14" i="43"/>
  <c r="F14" i="43" s="1"/>
  <c r="F18" i="43"/>
  <c r="H14" i="43"/>
  <c r="D22" i="43"/>
  <c r="F22" i="43" s="1"/>
  <c r="F11" i="43" l="1"/>
  <c r="G12" i="43"/>
  <c r="J12" i="43" s="1"/>
  <c r="J11" i="43"/>
  <c r="H15" i="43"/>
  <c r="I12" i="43" l="1"/>
  <c r="G13" i="43"/>
  <c r="G14" i="43" s="1"/>
  <c r="H16" i="43"/>
  <c r="I13" i="43" l="1"/>
  <c r="J13" i="43"/>
  <c r="H17" i="43"/>
  <c r="G15" i="43"/>
  <c r="I14" i="43"/>
  <c r="J14" i="43"/>
  <c r="H18" i="43" l="1"/>
  <c r="G16" i="43"/>
  <c r="I15" i="43"/>
  <c r="J15" i="43"/>
  <c r="H19" i="43" l="1"/>
  <c r="G17" i="43"/>
  <c r="I16" i="43"/>
  <c r="J16" i="43"/>
  <c r="H20" i="43" l="1"/>
  <c r="G18" i="43"/>
  <c r="I17" i="43"/>
  <c r="J17" i="43"/>
  <c r="H21" i="43" l="1"/>
  <c r="G19" i="43"/>
  <c r="I18" i="43"/>
  <c r="J18" i="43"/>
  <c r="G20" i="43" l="1"/>
  <c r="I19" i="43"/>
  <c r="J19" i="43"/>
  <c r="H22" i="43"/>
  <c r="G21" i="43" l="1"/>
  <c r="G22" i="43" s="1"/>
  <c r="J20" i="43"/>
  <c r="I20" i="43"/>
  <c r="J21" i="43" l="1"/>
  <c r="I21" i="43"/>
  <c r="J22" i="43" l="1"/>
  <c r="I22" i="43"/>
  <c r="H14" i="6" l="1"/>
  <c r="H45" i="21" l="1"/>
  <c r="D48" i="21" l="1"/>
  <c r="D32" i="21"/>
  <c r="H48" i="21"/>
  <c r="B48" i="21"/>
  <c r="I48" i="21" l="1"/>
  <c r="I32" i="21"/>
  <c r="H32" i="21"/>
  <c r="G48" i="21"/>
  <c r="G32" i="21"/>
  <c r="C48" i="21"/>
  <c r="C32" i="21"/>
  <c r="B32" i="21"/>
  <c r="L48" i="21" l="1"/>
  <c r="H20" i="6"/>
  <c r="I27" i="6" l="1"/>
  <c r="H17" i="6" l="1"/>
  <c r="H10" i="6"/>
  <c r="H9" i="6" l="1"/>
  <c r="B55" i="33" l="1"/>
  <c r="O46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O43" i="33"/>
  <c r="P43" i="33" s="1"/>
  <c r="O42" i="33"/>
  <c r="P42" i="33" s="1"/>
  <c r="O41" i="33"/>
  <c r="P41" i="33" s="1"/>
  <c r="O40" i="33"/>
  <c r="P40" i="33"/>
  <c r="O39" i="33"/>
  <c r="P39" i="33" s="1"/>
  <c r="O38" i="33"/>
  <c r="P38" i="33" s="1"/>
  <c r="O37" i="33"/>
  <c r="P37" i="33" s="1"/>
  <c r="O36" i="33"/>
  <c r="P36" i="33" s="1"/>
  <c r="O35" i="33"/>
  <c r="P35" i="33" s="1"/>
  <c r="O34" i="33"/>
  <c r="P34" i="33" s="1"/>
  <c r="O33" i="33"/>
  <c r="P33" i="33" s="1"/>
  <c r="O32" i="33"/>
  <c r="P32" i="33" s="1"/>
  <c r="O31" i="33"/>
  <c r="P31" i="33" s="1"/>
  <c r="O30" i="33"/>
  <c r="P30" i="33" s="1"/>
  <c r="O29" i="33"/>
  <c r="P29" i="33" s="1"/>
  <c r="O28" i="33"/>
  <c r="P28" i="33" s="1"/>
  <c r="O27" i="33"/>
  <c r="P27" i="33" s="1"/>
  <c r="O26" i="33"/>
  <c r="P26" i="33" s="1"/>
  <c r="O25" i="33"/>
  <c r="P25" i="33" s="1"/>
  <c r="O24" i="33"/>
  <c r="P24" i="33" s="1"/>
  <c r="O23" i="33"/>
  <c r="P23" i="33" s="1"/>
  <c r="O22" i="33"/>
  <c r="P22" i="33" s="1"/>
  <c r="O21" i="33"/>
  <c r="P21" i="33" s="1"/>
  <c r="O19" i="33"/>
  <c r="P19" i="33" s="1"/>
  <c r="O18" i="33"/>
  <c r="P18" i="33" s="1"/>
  <c r="O17" i="33"/>
  <c r="P17" i="33" s="1"/>
  <c r="O16" i="33"/>
  <c r="P16" i="33" s="1"/>
  <c r="O15" i="33"/>
  <c r="P15" i="33" s="1"/>
  <c r="O14" i="33"/>
  <c r="P14" i="33" s="1"/>
  <c r="O13" i="33"/>
  <c r="P13" i="33" s="1"/>
  <c r="O12" i="33"/>
  <c r="P12" i="33" s="1"/>
  <c r="O11" i="33"/>
  <c r="P11" i="33" s="1"/>
  <c r="O10" i="33"/>
  <c r="P10" i="33" s="1"/>
  <c r="O7" i="33"/>
  <c r="P7" i="33" s="1"/>
  <c r="O6" i="33"/>
  <c r="P6" i="33" s="1"/>
  <c r="O5" i="33"/>
  <c r="P5" i="33" s="1"/>
  <c r="O4" i="33"/>
  <c r="P4" i="33" s="1"/>
  <c r="O3" i="33"/>
  <c r="P3" i="33" s="1"/>
  <c r="H16" i="6"/>
  <c r="H6" i="6"/>
  <c r="H7" i="6"/>
  <c r="H8" i="6"/>
  <c r="H11" i="6"/>
  <c r="H12" i="6"/>
  <c r="H15" i="6"/>
  <c r="H26" i="6" l="1"/>
  <c r="O44" i="33"/>
  <c r="P45" i="33" s="1"/>
  <c r="L29" i="21"/>
  <c r="P44" i="33"/>
  <c r="M29" i="21" l="1"/>
  <c r="L32" i="21"/>
</calcChain>
</file>

<file path=xl/sharedStrings.xml><?xml version="1.0" encoding="utf-8"?>
<sst xmlns="http://schemas.openxmlformats.org/spreadsheetml/2006/main" count="445" uniqueCount="290">
  <si>
    <t>Salary</t>
  </si>
  <si>
    <t>Accounting Services</t>
  </si>
  <si>
    <t>Worker Benefits</t>
  </si>
  <si>
    <t>Gas &amp; Electric</t>
  </si>
  <si>
    <t>Altar Flowers</t>
  </si>
  <si>
    <t>Telephone</t>
  </si>
  <si>
    <t>Worship Materials</t>
  </si>
  <si>
    <t>Altar Guild</t>
  </si>
  <si>
    <t>Postage</t>
  </si>
  <si>
    <t>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</si>
  <si>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</si>
  <si>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</si>
  <si>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</si>
  <si>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</si>
  <si>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</si>
  <si>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</si>
  <si>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</si>
  <si>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</si>
  <si>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</si>
  <si>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</si>
  <si>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</si>
  <si>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</si>
  <si>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Total Spent to Date</t>
  </si>
  <si>
    <t>Budget Remaining</t>
  </si>
  <si>
    <t>Pastoral Ministry</t>
  </si>
  <si>
    <t>3% Catch Up</t>
  </si>
  <si>
    <t>Mileage</t>
  </si>
  <si>
    <t>Substitute Pastor</t>
  </si>
  <si>
    <t>Church Property</t>
  </si>
  <si>
    <t>Repair, Maint, Upkeep</t>
  </si>
  <si>
    <t>Church Cleaning</t>
  </si>
  <si>
    <t>Insurance</t>
  </si>
  <si>
    <t>Lawn Care</t>
  </si>
  <si>
    <t>Sexton Salary</t>
  </si>
  <si>
    <t>Secretary Salary</t>
  </si>
  <si>
    <t>Operations</t>
  </si>
  <si>
    <t>Choir Director Salary</t>
  </si>
  <si>
    <t>Worship Team Leader Salary</t>
  </si>
  <si>
    <t>General Ministry</t>
  </si>
  <si>
    <t>Outreach</t>
  </si>
  <si>
    <t>Youth Education</t>
  </si>
  <si>
    <t>Office Expenses</t>
  </si>
  <si>
    <t>Advertising</t>
  </si>
  <si>
    <t>Music Supplies</t>
  </si>
  <si>
    <t>Music Substitute</t>
  </si>
  <si>
    <t>Conferences</t>
  </si>
  <si>
    <t>Synod Fair Share</t>
  </si>
  <si>
    <t xml:space="preserve">TOTALS </t>
  </si>
  <si>
    <t>MONTH - OFFERINGS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</si>
  <si>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</si>
  <si>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</si>
  <si>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</si>
  <si>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</si>
  <si>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</si>
  <si>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</si>
  <si>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</si>
  <si>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</si>
  <si>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</si>
  <si>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YTD TOTALS</t>
  </si>
  <si>
    <t>BEGINNING BALANCE</t>
  </si>
  <si>
    <t>ENDING BALANCE</t>
  </si>
  <si>
    <t>TOTAL</t>
  </si>
  <si>
    <t>SCHOLARSHIP FUND</t>
  </si>
  <si>
    <t>GENERAL ACCOUNT</t>
  </si>
  <si>
    <t>A/C 7580036898</t>
  </si>
  <si>
    <t>Special Funds Sub Accounts</t>
  </si>
  <si>
    <t>Beg. Bal.</t>
  </si>
  <si>
    <t>Receipts</t>
  </si>
  <si>
    <t>Ending Bal.</t>
  </si>
  <si>
    <t>Needlepointers</t>
  </si>
  <si>
    <t>Empty Nesters</t>
  </si>
  <si>
    <t>Heifer Project</t>
  </si>
  <si>
    <t>Praise Band</t>
  </si>
  <si>
    <t xml:space="preserve">Christmas Sharing </t>
  </si>
  <si>
    <t>Total Special Funds Sub Accounts</t>
  </si>
  <si>
    <t>Copier Maint.</t>
  </si>
  <si>
    <t>Supplies, Refreshment</t>
  </si>
  <si>
    <t>DEPOSITS IN TRANSIT</t>
  </si>
  <si>
    <t>DISBURSED</t>
  </si>
  <si>
    <t>FICA Expense</t>
  </si>
  <si>
    <t>Music Director Salary</t>
  </si>
  <si>
    <t>FOLK MEMORIAL</t>
  </si>
  <si>
    <t>Appalachia Service Project</t>
  </si>
  <si>
    <t>Appalachia Project</t>
  </si>
  <si>
    <t>Crofton Christ. Caring</t>
  </si>
  <si>
    <t>ST. PAUL'S LUTHERAN CHURCH</t>
  </si>
  <si>
    <t>Lawn Maint. Sup.</t>
  </si>
  <si>
    <t>DATE</t>
  </si>
  <si>
    <t>TOTAL RECEIPTS</t>
  </si>
  <si>
    <t>OFFERING</t>
  </si>
  <si>
    <t>OTHER INCOME</t>
  </si>
  <si>
    <t>RENTAL INCOME</t>
  </si>
  <si>
    <t>INTEREST INCOME</t>
  </si>
  <si>
    <t>DESCRIPTION</t>
  </si>
  <si>
    <t>TRANSFERRED FUNDS</t>
  </si>
  <si>
    <t>NOT</t>
  </si>
  <si>
    <t>INCOME</t>
  </si>
  <si>
    <t>*</t>
  </si>
  <si>
    <t>DEPOSITS &amp; INTEREST</t>
  </si>
  <si>
    <t>PARSONAGE</t>
  </si>
  <si>
    <t>A/C 7580083164</t>
  </si>
  <si>
    <t>ANNUAL COMPARISON OF OFFERING AND OTHER INCOME</t>
  </si>
  <si>
    <t>Music Expense</t>
  </si>
  <si>
    <t>NON BUDGET ITEMS</t>
  </si>
  <si>
    <t>BANK S.C.</t>
  </si>
  <si>
    <t>DEP. ON PAVING</t>
  </si>
  <si>
    <t>DEP. ON BATH.FLRS.</t>
  </si>
  <si>
    <t>***SEE BELOW****</t>
  </si>
  <si>
    <t>CHOIR ROBES</t>
  </si>
  <si>
    <t>DEP. ON WOOD FLR</t>
  </si>
  <si>
    <t>A/C 02-9910402350</t>
  </si>
  <si>
    <t>FINAL PAYT ON PAVING</t>
  </si>
  <si>
    <t>FINAL PAYT ON BATH.FLRS.</t>
  </si>
  <si>
    <t>FINAL PAYT ON WOOD FLRS.</t>
  </si>
  <si>
    <t>DEP. ON PEW CUSH.</t>
  </si>
  <si>
    <t>BUDGET 2011</t>
  </si>
  <si>
    <t>Educ. Assist. Salary</t>
  </si>
  <si>
    <t>Youth Coord. Salary</t>
  </si>
  <si>
    <t>DEP. ON CARPET</t>
  </si>
  <si>
    <t>FINAL PAYT ON CARPET</t>
  </si>
  <si>
    <t>FINAL PAYT ON PEW CUSH.</t>
  </si>
  <si>
    <t>use</t>
  </si>
  <si>
    <t>Sunday School/youth</t>
  </si>
  <si>
    <t>ESSEX BANK - CHECKING ACCOUNT</t>
  </si>
  <si>
    <t>Crofton Christian Caring</t>
  </si>
  <si>
    <t>Ted Felsentreger Memorial</t>
  </si>
  <si>
    <t>NON-ENVELOPE OFFERING</t>
  </si>
  <si>
    <t xml:space="preserve">GRAND </t>
  </si>
  <si>
    <t>Quilters</t>
  </si>
  <si>
    <t>Budget</t>
  </si>
  <si>
    <t>Weekly Goal</t>
  </si>
  <si>
    <t>4 wk month</t>
  </si>
  <si>
    <t>5 wk month</t>
  </si>
  <si>
    <t>Year</t>
  </si>
  <si>
    <t>Month</t>
  </si>
  <si>
    <t>Weeks</t>
  </si>
  <si>
    <t>Monthly Goal</t>
  </si>
  <si>
    <t>Monthly Offerings</t>
  </si>
  <si>
    <t>Monthly Over/Under</t>
  </si>
  <si>
    <t>YTD Goal</t>
  </si>
  <si>
    <t>YTD Offerings</t>
  </si>
  <si>
    <t>YTD Over/Under</t>
  </si>
  <si>
    <t>% of Goal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</si>
  <si>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</si>
  <si>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</si>
  <si>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</si>
  <si>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</si>
  <si>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</si>
  <si>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</si>
  <si>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</si>
  <si>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</si>
  <si>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</si>
  <si>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</si>
  <si>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</si>
  <si>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LCEF - PARSONAGE</t>
  </si>
  <si>
    <t>LCEF - FOLK</t>
  </si>
  <si>
    <t>February</t>
  </si>
  <si>
    <t>Robert Gosheff Memorial</t>
  </si>
  <si>
    <t>disburse.</t>
  </si>
  <si>
    <t>adjust.</t>
  </si>
  <si>
    <t>A/C 9910487445</t>
  </si>
  <si>
    <t>St. Paul Youth (SPY)</t>
  </si>
  <si>
    <t>LWR Fair Trade</t>
  </si>
  <si>
    <t>Lorraine Clow Gift</t>
  </si>
  <si>
    <t>Trash Removal</t>
  </si>
  <si>
    <t>Internet included in phone budget</t>
  </si>
  <si>
    <t>Organist Salary</t>
  </si>
  <si>
    <t>Bank service charges</t>
  </si>
  <si>
    <t>Worship Team substitute</t>
  </si>
  <si>
    <t>Altar Flower dedication</t>
  </si>
  <si>
    <t>&lt;&lt;mo aver.</t>
  </si>
  <si>
    <t>xx = taken from quilters' contribution</t>
  </si>
  <si>
    <t>Poffenberger/Pettey Trust</t>
  </si>
  <si>
    <t>Treasurer</t>
  </si>
  <si>
    <t>Ins.Liab. &amp; Work.comp</t>
  </si>
  <si>
    <t>LCEF 16 YR.  3% CD DUE 6/29/27</t>
  </si>
  <si>
    <t>A/C 9910580236</t>
  </si>
  <si>
    <t>LCEF 3 YR. 2.375% CD DUE 8/27/21</t>
  </si>
  <si>
    <t>A/C 9910580247</t>
  </si>
  <si>
    <t>LCEF 4 YR. 2.875% CD DUE 8/27/22</t>
  </si>
  <si>
    <t>A/C 9910580225</t>
  </si>
  <si>
    <t>PARTNERS PLUS</t>
  </si>
  <si>
    <t>LCEF 5 YR.  3.00% CD DUE 8/27/23</t>
  </si>
  <si>
    <t>JUMBO</t>
  </si>
  <si>
    <t>A/C 9910580202</t>
  </si>
  <si>
    <t>GENERAL ACCOUNTS:</t>
  </si>
  <si>
    <t>POFFENBERGER/PETTEY ACCOUNTS:</t>
  </si>
  <si>
    <t>LCEF 35 mo. CD 7445</t>
  </si>
  <si>
    <t>LCEF - 16 - 20 YR CD 2350</t>
  </si>
  <si>
    <t>LCEF - POFFENBERGER/PETTEY CD 0236 18 mo.</t>
  </si>
  <si>
    <t>LCEF - POFFENBERGER/PETTEY CD 0247 3 yrs.</t>
  </si>
  <si>
    <t>LCEF - POFFENBERGER/PETTEY CD 0225 4 yrs.</t>
  </si>
  <si>
    <t>LCEF - POFFENBERGER/PETTEY CD 0202 5 yrs.</t>
  </si>
  <si>
    <t>LCEF - POFFENBERGER/PETTY CD 9863 40 mo.</t>
  </si>
  <si>
    <t>LCEF 4O MO. 4.00% CD DUE 2/15/22</t>
  </si>
  <si>
    <t>A/C 9910589863</t>
  </si>
  <si>
    <t>Intentional Interim Pastpr</t>
  </si>
  <si>
    <t>LCEF 35 MO. 4% CD DUE 9/30/2021</t>
  </si>
  <si>
    <t>Housing</t>
  </si>
  <si>
    <t>Childrens Ministry</t>
  </si>
  <si>
    <t>Thomas Weinhold Memorial</t>
  </si>
  <si>
    <t>Vacancy Pastor</t>
  </si>
  <si>
    <t>Contemp. Worship Dir.</t>
  </si>
  <si>
    <t>Sunday School Dir.</t>
  </si>
  <si>
    <t>Discretionary fund</t>
  </si>
  <si>
    <t>BGE</t>
  </si>
  <si>
    <t>BUDGET 2020</t>
  </si>
  <si>
    <t>XX</t>
  </si>
  <si>
    <t>Robert Parker Memorial</t>
  </si>
  <si>
    <t>Website</t>
  </si>
  <si>
    <t>SPECIAL ACCOUNT</t>
  </si>
  <si>
    <t>ONLINE GIVING</t>
  </si>
  <si>
    <t>Supplies-paper/plst</t>
  </si>
  <si>
    <t>Supplies, Refresh/food</t>
  </si>
  <si>
    <t xml:space="preserve">advertising and website </t>
  </si>
  <si>
    <t>website only</t>
  </si>
  <si>
    <t>LCEF 2 YR. 2.125% CD DUE 03/02/22</t>
  </si>
  <si>
    <t>Online bank fees</t>
  </si>
  <si>
    <t>ONLINE GIVING NONMEM.</t>
  </si>
  <si>
    <t>FEES</t>
  </si>
  <si>
    <t>RECEIPTS - July 2020</t>
  </si>
  <si>
    <t>LCEF INTEREST INCOME - July 2020</t>
  </si>
  <si>
    <t>THRIVENT CHOICE</t>
  </si>
  <si>
    <t>AA</t>
  </si>
  <si>
    <t>CONTRIB. FOR PASTOR DAVE'S GIFT</t>
  </si>
  <si>
    <t>NAZARENO</t>
  </si>
  <si>
    <t>Compassion Aid fund</t>
  </si>
  <si>
    <t>YTD</t>
  </si>
  <si>
    <t>FINANCIAL ASSETS AS OF 07/31/2020</t>
  </si>
  <si>
    <t>(LCEF StewardAccount .375%)</t>
  </si>
  <si>
    <t>(LCEF Steward Account .375%)</t>
  </si>
  <si>
    <t>SPECIAL ACCOUNTS REPORT   07/31/2020</t>
  </si>
  <si>
    <t>Pastor Teklu moving reimb.</t>
  </si>
  <si>
    <t>Income Statement</t>
  </si>
  <si>
    <t>Compared with Budget</t>
  </si>
  <si>
    <t>For the Seven Months Ending July 31, 2020</t>
  </si>
  <si>
    <t/>
  </si>
  <si>
    <t xml:space="preserve">
</t>
  </si>
  <si>
    <t>Current
Month</t>
  </si>
  <si>
    <t>Year to
Date</t>
  </si>
  <si>
    <t>Revenues</t>
  </si>
  <si>
    <t>Offerings</t>
  </si>
  <si>
    <t>Online Offerings</t>
  </si>
  <si>
    <t>Non-Envelope Offerings</t>
  </si>
  <si>
    <t>Online non-Envelope Offerings</t>
  </si>
  <si>
    <t>Interest Income</t>
  </si>
  <si>
    <t>Rental Income</t>
  </si>
  <si>
    <t>Expenses</t>
  </si>
  <si>
    <t>Wages - Pastor</t>
  </si>
  <si>
    <t>Pastor's Discretionary Fund</t>
  </si>
  <si>
    <t>Wages - Organist</t>
  </si>
  <si>
    <t>Wages - Sunday School Director</t>
  </si>
  <si>
    <t>Wages - Contemp.Worship Dir.</t>
  </si>
  <si>
    <t>Wages - Secretary</t>
  </si>
  <si>
    <t>FICA Contribution</t>
  </si>
  <si>
    <t>Children's Ministry</t>
  </si>
  <si>
    <t>Compassion Aid</t>
  </si>
  <si>
    <t>Supplies -paper &amp; plastic</t>
  </si>
  <si>
    <t>Supplies -refreshments,food</t>
  </si>
  <si>
    <t>Maintenance - Janitorial</t>
  </si>
  <si>
    <t>Maintenance - Trash Removal</t>
  </si>
  <si>
    <t>Maintenance &amp; Repairs Expense</t>
  </si>
  <si>
    <t>Subs. Worship Team Leader</t>
  </si>
  <si>
    <t>Lawn Maintenance Wage</t>
  </si>
  <si>
    <t>Lawn Maintenance Supplies</t>
  </si>
  <si>
    <t>Utilities Expense</t>
  </si>
  <si>
    <t>Office Expense</t>
  </si>
  <si>
    <t>Bank service charge</t>
  </si>
  <si>
    <t>Online Banking Fees</t>
  </si>
  <si>
    <t>Postage Expense</t>
  </si>
  <si>
    <t>Telephone Expense</t>
  </si>
  <si>
    <t>Internet</t>
  </si>
  <si>
    <t>Advertising Expense</t>
  </si>
  <si>
    <t>Altar Flower Dedications</t>
  </si>
  <si>
    <t>Insurance Package&amp; Umbrella</t>
  </si>
  <si>
    <t>Insurance -Workers Comp.</t>
  </si>
  <si>
    <t>Total Expenses</t>
  </si>
  <si>
    <t>Net Income</t>
  </si>
  <si>
    <t>Total</t>
  </si>
  <si>
    <t>Total Revenues</t>
  </si>
  <si>
    <t>Cost of Sales</t>
  </si>
  <si>
    <t>Total Cost of Sales</t>
  </si>
  <si>
    <t>Gross Profit</t>
  </si>
  <si>
    <t>Current Month Actual</t>
  </si>
  <si>
    <t>Current Month Budget</t>
  </si>
  <si>
    <t>Current
Month Variance</t>
  </si>
  <si>
    <t>Year to
Date Actual</t>
  </si>
  <si>
    <t>Year to
Date Budget</t>
  </si>
  <si>
    <t>Year to
Date Variance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</si>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</sst>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* #,##0.00;\(&quot;$&quot;* #,##0.00\)"/>
    <numFmt numFmtId="166" formatCode="#,##0.00;\(#,##0.00\)"/>
  </numFmts>
  <fonts count="6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color indexed="4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color theme="3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theme="4"/>
      <name val="Arial"/>
      <family val="2"/>
    </font>
    <font>
      <sz val="8"/>
      <color theme="4"/>
      <name val="Arial"/>
      <family val="2"/>
    </font>
    <font>
      <sz val="10"/>
      <color theme="4"/>
      <name val="Arial"/>
      <family val="2"/>
    </font>
    <font>
      <i/>
      <sz val="10"/>
      <color theme="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/>
      <name val="Arial"/>
      <family val="2"/>
    </font>
    <font>
      <sz val="12"/>
      <color theme="3"/>
      <name val="Arial"/>
      <family val="2"/>
    </font>
    <font>
      <i/>
      <sz val="12"/>
      <name val="Arial"/>
      <family val="2"/>
    </font>
    <font>
      <sz val="12"/>
      <color theme="4"/>
      <name val="Arial"/>
      <family val="2"/>
    </font>
    <font>
      <i/>
      <sz val="12"/>
      <color theme="3"/>
      <name val="Arial"/>
      <family val="2"/>
    </font>
    <font>
      <b/>
      <sz val="10"/>
      <color rgb="FF00B050"/>
      <name val="Arial"/>
      <family val="2"/>
    </font>
    <font>
      <b/>
      <sz val="10"/>
      <color theme="4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5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b/>
      <sz val="11"/>
      <color theme="7"/>
      <name val="Arial"/>
      <family val="2"/>
    </font>
    <font>
      <b/>
      <sz val="11"/>
      <color theme="3"/>
      <name val="Arial"/>
      <family val="2"/>
    </font>
    <font>
      <sz val="11"/>
      <color theme="4"/>
      <name val="Arial"/>
      <family val="2"/>
    </font>
    <font>
      <b/>
      <u/>
      <sz val="9"/>
      <name val="Arial"/>
      <family val="2"/>
    </font>
    <font>
      <b/>
      <sz val="9"/>
      <color theme="3"/>
      <name val="Arial"/>
      <family val="2"/>
    </font>
    <font>
      <sz val="9"/>
      <color indexed="48"/>
      <name val="Arial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  <font>
      <i/>
      <sz val="9"/>
      <color theme="4"/>
      <name val="Arial"/>
      <family val="2"/>
    </font>
    <font>
      <b/>
      <i/>
      <sz val="9"/>
      <color theme="4"/>
      <name val="Arial"/>
      <family val="2"/>
    </font>
    <font>
      <sz val="14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35"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7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8" fillId="0" borderId="0" xfId="0" applyFont="1" applyAlignment="1">
      <alignment wrapText="1"/>
    </xf>
    <xf numFmtId="164" fontId="5" fillId="0" borderId="0" xfId="0" applyNumberFormat="1" applyFont="1"/>
    <xf numFmtId="0" fontId="7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164" fontId="7" fillId="0" borderId="0" xfId="0" applyNumberFormat="1" applyFont="1"/>
    <xf numFmtId="0" fontId="1" fillId="0" borderId="0" xfId="0" applyFont="1"/>
    <xf numFmtId="44" fontId="1" fillId="0" borderId="0" xfId="2" applyFont="1"/>
    <xf numFmtId="44" fontId="19" fillId="0" borderId="0" xfId="2" applyFont="1" applyAlignment="1">
      <alignment wrapText="1"/>
    </xf>
    <xf numFmtId="0" fontId="19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13" fillId="0" borderId="0" xfId="0" applyFont="1"/>
    <xf numFmtId="44" fontId="0" fillId="0" borderId="0" xfId="2" applyFont="1"/>
    <xf numFmtId="44" fontId="0" fillId="0" borderId="0" xfId="0" applyNumberFormat="1"/>
    <xf numFmtId="44" fontId="12" fillId="0" borderId="0" xfId="2" applyFont="1" applyAlignment="1">
      <alignment wrapText="1"/>
    </xf>
    <xf numFmtId="0" fontId="12" fillId="0" borderId="0" xfId="0" applyFont="1"/>
    <xf numFmtId="0" fontId="17" fillId="0" borderId="0" xfId="0" applyFont="1" applyFill="1"/>
    <xf numFmtId="0" fontId="6" fillId="0" borderId="0" xfId="0" applyFont="1" applyFill="1"/>
    <xf numFmtId="0" fontId="8" fillId="0" borderId="0" xfId="0" applyFont="1" applyFill="1"/>
    <xf numFmtId="43" fontId="2" fillId="0" borderId="0" xfId="1" applyFont="1" applyAlignment="1">
      <alignment horizontal="right"/>
    </xf>
    <xf numFmtId="43" fontId="2" fillId="0" borderId="0" xfId="1" applyFont="1"/>
    <xf numFmtId="43" fontId="0" fillId="0" borderId="0" xfId="1" applyFont="1"/>
    <xf numFmtId="43" fontId="1" fillId="0" borderId="0" xfId="1" applyFont="1"/>
    <xf numFmtId="43" fontId="20" fillId="0" borderId="0" xfId="1" applyFont="1" applyAlignment="1">
      <alignment horizontal="right"/>
    </xf>
    <xf numFmtId="43" fontId="14" fillId="0" borderId="0" xfId="1" applyFont="1"/>
    <xf numFmtId="0" fontId="2" fillId="0" borderId="0" xfId="1" applyNumberFormat="1" applyFont="1"/>
    <xf numFmtId="2" fontId="4" fillId="0" borderId="0" xfId="0" applyNumberFormat="1" applyFont="1"/>
    <xf numFmtId="2" fontId="5" fillId="0" borderId="0" xfId="0" applyNumberFormat="1" applyFont="1"/>
    <xf numFmtId="2" fontId="4" fillId="0" borderId="3" xfId="0" applyNumberFormat="1" applyFont="1" applyBorder="1"/>
    <xf numFmtId="2" fontId="0" fillId="0" borderId="0" xfId="0" applyNumberFormat="1"/>
    <xf numFmtId="2" fontId="5" fillId="0" borderId="0" xfId="0" applyNumberFormat="1" applyFont="1" applyAlignment="1">
      <alignment horizontal="right"/>
    </xf>
    <xf numFmtId="2" fontId="5" fillId="0" borderId="0" xfId="0" applyNumberFormat="1" applyFont="1" applyBorder="1"/>
    <xf numFmtId="2" fontId="5" fillId="0" borderId="0" xfId="2" applyNumberFormat="1" applyFont="1"/>
    <xf numFmtId="2" fontId="5" fillId="0" borderId="0" xfId="2" applyNumberFormat="1" applyFont="1" applyAlignment="1">
      <alignment wrapText="1"/>
    </xf>
    <xf numFmtId="2" fontId="7" fillId="0" borderId="0" xfId="0" applyNumberFormat="1" applyFont="1"/>
    <xf numFmtId="2" fontId="5" fillId="0" borderId="1" xfId="0" applyNumberFormat="1" applyFont="1" applyBorder="1" applyAlignment="1">
      <alignment horizontal="right"/>
    </xf>
    <xf numFmtId="2" fontId="1" fillId="0" borderId="0" xfId="0" applyNumberFormat="1" applyFont="1"/>
    <xf numFmtId="2" fontId="1" fillId="0" borderId="0" xfId="2" applyNumberFormat="1" applyFont="1" applyFill="1" applyAlignment="1">
      <alignment horizontal="right"/>
    </xf>
    <xf numFmtId="2" fontId="16" fillId="0" borderId="0" xfId="2" applyNumberFormat="1" applyFont="1" applyFill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/>
    <xf numFmtId="2" fontId="5" fillId="0" borderId="0" xfId="0" applyNumberFormat="1" applyFont="1" applyAlignment="1"/>
    <xf numFmtId="2" fontId="5" fillId="0" borderId="0" xfId="2" applyNumberFormat="1" applyFont="1" applyAlignment="1"/>
    <xf numFmtId="0" fontId="7" fillId="0" borderId="0" xfId="0" applyFont="1" applyAlignment="1"/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2" fontId="7" fillId="0" borderId="0" xfId="0" applyNumberFormat="1" applyFont="1" applyAlignment="1"/>
    <xf numFmtId="0" fontId="10" fillId="0" borderId="0" xfId="0" applyFont="1" applyAlignment="1"/>
    <xf numFmtId="0" fontId="5" fillId="0" borderId="0" xfId="0" applyFont="1" applyBorder="1" applyAlignment="1"/>
    <xf numFmtId="0" fontId="18" fillId="0" borderId="0" xfId="0" applyFont="1" applyAlignment="1"/>
    <xf numFmtId="164" fontId="5" fillId="0" borderId="0" xfId="0" applyNumberFormat="1" applyFont="1" applyAlignment="1"/>
    <xf numFmtId="2" fontId="4" fillId="0" borderId="1" xfId="0" applyNumberFormat="1" applyFont="1" applyBorder="1" applyAlignment="1"/>
    <xf numFmtId="2" fontId="5" fillId="0" borderId="1" xfId="0" applyNumberFormat="1" applyFont="1" applyBorder="1" applyAlignment="1"/>
    <xf numFmtId="2" fontId="5" fillId="0" borderId="1" xfId="2" applyNumberFormat="1" applyFont="1" applyBorder="1" applyAlignment="1"/>
    <xf numFmtId="0" fontId="0" fillId="0" borderId="0" xfId="0" applyAlignment="1"/>
    <xf numFmtId="2" fontId="0" fillId="0" borderId="0" xfId="0" applyNumberFormat="1" applyAlignment="1">
      <alignment wrapText="1"/>
    </xf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right"/>
    </xf>
    <xf numFmtId="2" fontId="2" fillId="0" borderId="0" xfId="2" applyNumberFormat="1" applyFont="1" applyBorder="1" applyAlignment="1">
      <alignment horizontal="right"/>
    </xf>
    <xf numFmtId="2" fontId="2" fillId="0" borderId="0" xfId="0" applyNumberFormat="1" applyFont="1" applyBorder="1"/>
    <xf numFmtId="2" fontId="20" fillId="0" borderId="0" xfId="2" applyNumberFormat="1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19" fillId="0" borderId="0" xfId="0" applyNumberFormat="1" applyFont="1" applyFill="1" applyAlignment="1">
      <alignment horizontal="right"/>
    </xf>
    <xf numFmtId="2" fontId="16" fillId="0" borderId="0" xfId="0" applyNumberFormat="1" applyFont="1"/>
    <xf numFmtId="2" fontId="0" fillId="0" borderId="0" xfId="0" applyNumberForma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4" fillId="0" borderId="0" xfId="0" applyFont="1" applyBorder="1"/>
    <xf numFmtId="2" fontId="16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2" fontId="1" fillId="0" borderId="0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/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/>
    <xf numFmtId="2" fontId="5" fillId="0" borderId="0" xfId="2" applyNumberFormat="1" applyFont="1" applyBorder="1" applyAlignment="1"/>
    <xf numFmtId="0" fontId="23" fillId="0" borderId="0" xfId="0" applyFont="1" applyAlignment="1"/>
    <xf numFmtId="0" fontId="24" fillId="0" borderId="0" xfId="0" applyFont="1" applyBorder="1" applyAlignment="1"/>
    <xf numFmtId="2" fontId="23" fillId="0" borderId="0" xfId="0" applyNumberFormat="1" applyFont="1"/>
    <xf numFmtId="2" fontId="25" fillId="0" borderId="0" xfId="0" applyNumberFormat="1" applyFont="1"/>
    <xf numFmtId="0" fontId="25" fillId="0" borderId="0" xfId="0" applyFont="1" applyAlignment="1">
      <alignment wrapText="1"/>
    </xf>
    <xf numFmtId="2" fontId="26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0" fontId="24" fillId="0" borderId="0" xfId="0" applyFont="1"/>
    <xf numFmtId="0" fontId="23" fillId="0" borderId="0" xfId="0" applyFont="1"/>
    <xf numFmtId="0" fontId="23" fillId="0" borderId="0" xfId="0" applyFont="1" applyAlignment="1">
      <alignment wrapText="1"/>
    </xf>
    <xf numFmtId="2" fontId="13" fillId="0" borderId="1" xfId="0" applyNumberFormat="1" applyFont="1" applyBorder="1" applyAlignment="1">
      <alignment wrapText="1"/>
    </xf>
    <xf numFmtId="2" fontId="13" fillId="0" borderId="1" xfId="2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left" wrapText="1"/>
    </xf>
    <xf numFmtId="2" fontId="21" fillId="0" borderId="1" xfId="2" applyNumberFormat="1" applyFont="1" applyBorder="1" applyAlignment="1">
      <alignment horizontal="center"/>
    </xf>
    <xf numFmtId="0" fontId="27" fillId="0" borderId="0" xfId="0" applyFont="1" applyAlignment="1"/>
    <xf numFmtId="0" fontId="15" fillId="0" borderId="0" xfId="0" applyFont="1"/>
    <xf numFmtId="0" fontId="27" fillId="0" borderId="0" xfId="0" applyFont="1"/>
    <xf numFmtId="44" fontId="27" fillId="0" borderId="0" xfId="2" applyFont="1"/>
    <xf numFmtId="44" fontId="28" fillId="0" borderId="0" xfId="2" applyFont="1"/>
    <xf numFmtId="16" fontId="29" fillId="0" borderId="0" xfId="0" applyNumberFormat="1" applyFont="1"/>
    <xf numFmtId="44" fontId="15" fillId="0" borderId="0" xfId="2" applyFont="1" applyAlignment="1">
      <alignment horizontal="right"/>
    </xf>
    <xf numFmtId="44" fontId="31" fillId="0" borderId="1" xfId="2" applyFont="1" applyBorder="1" applyAlignment="1">
      <alignment horizontal="center"/>
    </xf>
    <xf numFmtId="44" fontId="15" fillId="0" borderId="1" xfId="2" applyFont="1" applyBorder="1" applyAlignment="1">
      <alignment horizontal="right"/>
    </xf>
    <xf numFmtId="0" fontId="27" fillId="0" borderId="2" xfId="0" applyFont="1" applyBorder="1"/>
    <xf numFmtId="164" fontId="27" fillId="0" borderId="2" xfId="2" applyNumberFormat="1" applyFont="1" applyBorder="1"/>
    <xf numFmtId="2" fontId="28" fillId="0" borderId="2" xfId="2" applyNumberFormat="1" applyFont="1" applyBorder="1"/>
    <xf numFmtId="0" fontId="27" fillId="0" borderId="1" xfId="0" applyFont="1" applyBorder="1"/>
    <xf numFmtId="0" fontId="33" fillId="0" borderId="0" xfId="0" applyFont="1"/>
    <xf numFmtId="2" fontId="27" fillId="0" borderId="2" xfId="2" applyNumberFormat="1" applyFont="1" applyBorder="1"/>
    <xf numFmtId="2" fontId="34" fillId="0" borderId="2" xfId="2" applyNumberFormat="1" applyFont="1" applyBorder="1"/>
    <xf numFmtId="2" fontId="27" fillId="0" borderId="2" xfId="0" applyNumberFormat="1" applyFont="1" applyBorder="1"/>
    <xf numFmtId="0" fontId="27" fillId="0" borderId="0" xfId="0" applyFont="1" applyAlignment="1">
      <alignment horizontal="right"/>
    </xf>
    <xf numFmtId="2" fontId="27" fillId="0" borderId="1" xfId="0" applyNumberFormat="1" applyFont="1" applyBorder="1"/>
    <xf numFmtId="2" fontId="28" fillId="0" borderId="1" xfId="0" applyNumberFormat="1" applyFont="1" applyBorder="1"/>
    <xf numFmtId="2" fontId="28" fillId="0" borderId="2" xfId="0" applyNumberFormat="1" applyFont="1" applyBorder="1"/>
    <xf numFmtId="164" fontId="27" fillId="0" borderId="0" xfId="0" applyNumberFormat="1" applyFont="1"/>
    <xf numFmtId="0" fontId="33" fillId="0" borderId="0" xfId="0" applyFont="1" applyBorder="1"/>
    <xf numFmtId="14" fontId="32" fillId="0" borderId="0" xfId="0" applyNumberFormat="1" applyFont="1" applyBorder="1"/>
    <xf numFmtId="0" fontId="32" fillId="0" borderId="0" xfId="0" applyFont="1"/>
    <xf numFmtId="164" fontId="35" fillId="0" borderId="0" xfId="2" applyNumberFormat="1" applyFont="1" applyBorder="1"/>
    <xf numFmtId="164" fontId="32" fillId="0" borderId="0" xfId="0" applyNumberFormat="1" applyFont="1"/>
    <xf numFmtId="14" fontId="32" fillId="0" borderId="0" xfId="0" applyNumberFormat="1" applyFont="1"/>
    <xf numFmtId="164" fontId="27" fillId="0" borderId="0" xfId="2" applyNumberFormat="1" applyFont="1" applyBorder="1"/>
    <xf numFmtId="164" fontId="32" fillId="0" borderId="0" xfId="0" applyNumberFormat="1" applyFont="1" applyBorder="1"/>
    <xf numFmtId="0" fontId="35" fillId="0" borderId="0" xfId="0" applyFont="1"/>
    <xf numFmtId="164" fontId="28" fillId="0" borderId="0" xfId="0" applyNumberFormat="1" applyFont="1" applyBorder="1"/>
    <xf numFmtId="164" fontId="35" fillId="0" borderId="0" xfId="2" applyNumberFormat="1" applyFont="1"/>
    <xf numFmtId="44" fontId="15" fillId="0" borderId="0" xfId="2" applyFont="1" applyAlignment="1">
      <alignment horizontal="center" vertical="center"/>
    </xf>
    <xf numFmtId="2" fontId="15" fillId="0" borderId="3" xfId="2" applyNumberFormat="1" applyFont="1" applyBorder="1"/>
    <xf numFmtId="0" fontId="36" fillId="0" borderId="0" xfId="0" applyFont="1"/>
    <xf numFmtId="0" fontId="16" fillId="0" borderId="0" xfId="0" applyFont="1"/>
    <xf numFmtId="2" fontId="27" fillId="0" borderId="0" xfId="0" applyNumberFormat="1" applyFont="1"/>
    <xf numFmtId="0" fontId="2" fillId="0" borderId="4" xfId="0" applyFont="1" applyBorder="1"/>
    <xf numFmtId="2" fontId="32" fillId="0" borderId="2" xfId="2" applyNumberFormat="1" applyFont="1" applyBorder="1"/>
    <xf numFmtId="2" fontId="0" fillId="0" borderId="0" xfId="1" applyNumberFormat="1" applyFont="1"/>
    <xf numFmtId="2" fontId="0" fillId="0" borderId="1" xfId="0" applyNumberFormat="1" applyBorder="1"/>
    <xf numFmtId="2" fontId="27" fillId="0" borderId="1" xfId="2" applyNumberFormat="1" applyFont="1" applyBorder="1"/>
    <xf numFmtId="0" fontId="39" fillId="0" borderId="0" xfId="0" applyFont="1"/>
    <xf numFmtId="0" fontId="17" fillId="0" borderId="4" xfId="0" applyFont="1" applyBorder="1" applyAlignment="1">
      <alignment horizontal="right"/>
    </xf>
    <xf numFmtId="2" fontId="20" fillId="0" borderId="0" xfId="0" applyNumberFormat="1" applyFont="1"/>
    <xf numFmtId="43" fontId="2" fillId="0" borderId="4" xfId="1" applyFont="1" applyBorder="1"/>
    <xf numFmtId="2" fontId="0" fillId="0" borderId="0" xfId="0" applyNumberFormat="1" applyBorder="1" applyAlignment="1">
      <alignment horizontal="right" wrapText="1"/>
    </xf>
    <xf numFmtId="39" fontId="1" fillId="0" borderId="0" xfId="1" applyNumberFormat="1" applyFont="1"/>
    <xf numFmtId="44" fontId="30" fillId="0" borderId="0" xfId="2" applyFont="1" applyAlignment="1">
      <alignment horizontal="center"/>
    </xf>
    <xf numFmtId="43" fontId="0" fillId="0" borderId="0" xfId="2" applyNumberFormat="1" applyFont="1" applyAlignment="1">
      <alignment horizontal="right"/>
    </xf>
    <xf numFmtId="43" fontId="1" fillId="0" borderId="0" xfId="2" applyNumberFormat="1" applyFont="1"/>
    <xf numFmtId="0" fontId="1" fillId="0" borderId="0" xfId="0" quotePrefix="1" applyFont="1"/>
    <xf numFmtId="0" fontId="0" fillId="0" borderId="4" xfId="0" applyBorder="1"/>
    <xf numFmtId="43" fontId="1" fillId="0" borderId="1" xfId="1" applyFont="1" applyBorder="1"/>
    <xf numFmtId="43" fontId="0" fillId="0" borderId="1" xfId="1" applyFont="1" applyBorder="1"/>
    <xf numFmtId="43" fontId="0" fillId="0" borderId="0" xfId="1" applyFont="1" applyBorder="1"/>
    <xf numFmtId="0" fontId="31" fillId="0" borderId="1" xfId="0" applyFont="1" applyBorder="1"/>
    <xf numFmtId="2" fontId="31" fillId="0" borderId="2" xfId="0" applyNumberFormat="1" applyFont="1" applyBorder="1"/>
    <xf numFmtId="2" fontId="31" fillId="0" borderId="2" xfId="2" applyNumberFormat="1" applyFont="1" applyBorder="1"/>
    <xf numFmtId="0" fontId="4" fillId="0" borderId="0" xfId="0" applyFont="1"/>
    <xf numFmtId="43" fontId="37" fillId="0" borderId="0" xfId="0" applyNumberFormat="1" applyFont="1"/>
    <xf numFmtId="2" fontId="0" fillId="0" borderId="1" xfId="1" applyNumberFormat="1" applyFont="1" applyBorder="1"/>
    <xf numFmtId="2" fontId="28" fillId="0" borderId="1" xfId="2" applyNumberFormat="1" applyFont="1" applyBorder="1"/>
    <xf numFmtId="0" fontId="40" fillId="0" borderId="0" xfId="0" applyFont="1"/>
    <xf numFmtId="0" fontId="2" fillId="0" borderId="1" xfId="0" applyFont="1" applyBorder="1"/>
    <xf numFmtId="0" fontId="2" fillId="0" borderId="1" xfId="0" applyFont="1" applyFill="1" applyBorder="1"/>
    <xf numFmtId="2" fontId="30" fillId="0" borderId="3" xfId="2" applyNumberFormat="1" applyFont="1" applyBorder="1"/>
    <xf numFmtId="0" fontId="41" fillId="0" borderId="0" xfId="0" applyFont="1" applyAlignment="1"/>
    <xf numFmtId="2" fontId="42" fillId="0" borderId="0" xfId="0" applyNumberFormat="1" applyFont="1" applyAlignment="1">
      <alignment wrapText="1"/>
    </xf>
    <xf numFmtId="2" fontId="44" fillId="0" borderId="0" xfId="0" applyNumberFormat="1" applyFont="1" applyAlignment="1">
      <alignment wrapText="1"/>
    </xf>
    <xf numFmtId="0" fontId="42" fillId="0" borderId="0" xfId="0" applyFont="1" applyAlignment="1">
      <alignment wrapText="1"/>
    </xf>
    <xf numFmtId="2" fontId="42" fillId="0" borderId="0" xfId="0" applyNumberFormat="1" applyFont="1" applyAlignment="1"/>
    <xf numFmtId="2" fontId="43" fillId="0" borderId="0" xfId="0" applyNumberFormat="1" applyFont="1" applyAlignment="1"/>
    <xf numFmtId="2" fontId="44" fillId="0" borderId="0" xfId="0" applyNumberFormat="1" applyFont="1" applyAlignment="1"/>
    <xf numFmtId="0" fontId="42" fillId="0" borderId="0" xfId="0" applyFont="1" applyAlignment="1"/>
    <xf numFmtId="2" fontId="42" fillId="0" borderId="6" xfId="0" applyNumberFormat="1" applyFont="1" applyBorder="1" applyAlignment="1"/>
    <xf numFmtId="2" fontId="41" fillId="0" borderId="0" xfId="0" applyNumberFormat="1" applyFont="1" applyAlignment="1">
      <alignment horizontal="left"/>
    </xf>
    <xf numFmtId="0" fontId="41" fillId="0" borderId="4" xfId="0" applyFont="1" applyBorder="1" applyAlignment="1">
      <alignment wrapText="1"/>
    </xf>
    <xf numFmtId="2" fontId="41" fillId="0" borderId="5" xfId="0" applyNumberFormat="1" applyFont="1" applyBorder="1" applyAlignment="1">
      <alignment wrapText="1"/>
    </xf>
    <xf numFmtId="2" fontId="41" fillId="0" borderId="4" xfId="0" applyNumberFormat="1" applyFont="1" applyBorder="1" applyAlignment="1">
      <alignment wrapText="1"/>
    </xf>
    <xf numFmtId="14" fontId="42" fillId="0" borderId="0" xfId="0" applyNumberFormat="1" applyFont="1" applyAlignment="1">
      <alignment wrapText="1"/>
    </xf>
    <xf numFmtId="2" fontId="42" fillId="0" borderId="0" xfId="0" applyNumberFormat="1" applyFont="1" applyBorder="1" applyAlignment="1">
      <alignment wrapText="1"/>
    </xf>
    <xf numFmtId="2" fontId="42" fillId="0" borderId="6" xfId="0" applyNumberFormat="1" applyFont="1" applyBorder="1" applyAlignment="1">
      <alignment wrapText="1"/>
    </xf>
    <xf numFmtId="2" fontId="41" fillId="0" borderId="0" xfId="0" applyNumberFormat="1" applyFont="1" applyBorder="1" applyAlignment="1">
      <alignment wrapText="1"/>
    </xf>
    <xf numFmtId="14" fontId="42" fillId="0" borderId="0" xfId="0" applyNumberFormat="1" applyFont="1" applyAlignment="1"/>
    <xf numFmtId="2" fontId="42" fillId="0" borderId="0" xfId="0" applyNumberFormat="1" applyFont="1" applyBorder="1" applyAlignment="1"/>
    <xf numFmtId="2" fontId="42" fillId="0" borderId="0" xfId="0" applyNumberFormat="1" applyFont="1"/>
    <xf numFmtId="2" fontId="42" fillId="0" borderId="6" xfId="0" applyNumberFormat="1" applyFont="1" applyBorder="1"/>
    <xf numFmtId="0" fontId="42" fillId="0" borderId="0" xfId="0" applyFont="1"/>
    <xf numFmtId="14" fontId="42" fillId="0" borderId="0" xfId="0" applyNumberFormat="1" applyFont="1"/>
    <xf numFmtId="2" fontId="44" fillId="0" borderId="0" xfId="0" applyNumberFormat="1" applyFont="1"/>
    <xf numFmtId="2" fontId="41" fillId="0" borderId="0" xfId="0" applyNumberFormat="1" applyFont="1"/>
    <xf numFmtId="2" fontId="42" fillId="0" borderId="6" xfId="0" applyNumberFormat="1" applyFont="1" applyBorder="1" applyAlignment="1">
      <alignment horizontal="right"/>
    </xf>
    <xf numFmtId="2" fontId="48" fillId="0" borderId="0" xfId="0" applyNumberFormat="1" applyFont="1"/>
    <xf numFmtId="0" fontId="50" fillId="0" borderId="0" xfId="0" applyFont="1" applyAlignment="1"/>
    <xf numFmtId="2" fontId="41" fillId="0" borderId="0" xfId="0" applyNumberFormat="1" applyFont="1" applyAlignment="1">
      <alignment horizontal="center"/>
    </xf>
    <xf numFmtId="14" fontId="41" fillId="0" borderId="1" xfId="0" applyNumberFormat="1" applyFont="1" applyBorder="1"/>
    <xf numFmtId="2" fontId="41" fillId="0" borderId="1" xfId="0" applyNumberFormat="1" applyFont="1" applyBorder="1"/>
    <xf numFmtId="2" fontId="41" fillId="0" borderId="1" xfId="0" applyNumberFormat="1" applyFont="1" applyBorder="1" applyAlignment="1">
      <alignment horizontal="center"/>
    </xf>
    <xf numFmtId="2" fontId="51" fillId="0" borderId="1" xfId="0" applyNumberFormat="1" applyFont="1" applyBorder="1"/>
    <xf numFmtId="0" fontId="41" fillId="0" borderId="0" xfId="0" applyFont="1"/>
    <xf numFmtId="2" fontId="42" fillId="0" borderId="0" xfId="0" applyNumberFormat="1" applyFont="1" applyAlignment="1">
      <alignment horizontal="right"/>
    </xf>
    <xf numFmtId="2" fontId="52" fillId="0" borderId="0" xfId="0" applyNumberFormat="1" applyFont="1"/>
    <xf numFmtId="2" fontId="42" fillId="0" borderId="1" xfId="0" applyNumberFormat="1" applyFont="1" applyBorder="1"/>
    <xf numFmtId="2" fontId="52" fillId="0" borderId="1" xfId="0" applyNumberFormat="1" applyFont="1" applyBorder="1"/>
    <xf numFmtId="2" fontId="40" fillId="0" borderId="0" xfId="0" applyNumberFormat="1" applyFont="1"/>
    <xf numFmtId="2" fontId="0" fillId="0" borderId="0" xfId="1" applyNumberFormat="1" applyFont="1" applyBorder="1"/>
    <xf numFmtId="2" fontId="0" fillId="0" borderId="4" xfId="0" applyNumberFormat="1" applyBorder="1"/>
    <xf numFmtId="2" fontId="41" fillId="0" borderId="0" xfId="0" applyNumberFormat="1" applyFont="1" applyAlignment="1">
      <alignment horizontal="right"/>
    </xf>
    <xf numFmtId="2" fontId="45" fillId="0" borderId="0" xfId="0" applyNumberFormat="1" applyFont="1" applyBorder="1" applyAlignment="1"/>
    <xf numFmtId="2" fontId="46" fillId="0" borderId="0" xfId="0" applyNumberFormat="1" applyFont="1" applyAlignment="1"/>
    <xf numFmtId="2" fontId="47" fillId="0" borderId="0" xfId="0" applyNumberFormat="1" applyFont="1" applyAlignment="1"/>
    <xf numFmtId="2" fontId="49" fillId="0" borderId="0" xfId="0" applyNumberFormat="1" applyFont="1" applyAlignment="1"/>
    <xf numFmtId="2" fontId="41" fillId="0" borderId="0" xfId="0" applyNumberFormat="1" applyFont="1" applyAlignment="1"/>
    <xf numFmtId="2" fontId="49" fillId="0" borderId="1" xfId="0" applyNumberFormat="1" applyFont="1" applyBorder="1" applyAlignment="1"/>
    <xf numFmtId="2" fontId="43" fillId="0" borderId="1" xfId="0" applyNumberFormat="1" applyFont="1" applyBorder="1" applyAlignment="1"/>
    <xf numFmtId="0" fontId="13" fillId="0" borderId="0" xfId="0" applyFont="1" applyAlignment="1">
      <alignment wrapText="1"/>
    </xf>
    <xf numFmtId="2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53" fillId="0" borderId="0" xfId="0" applyFont="1" applyAlignment="1"/>
    <xf numFmtId="2" fontId="13" fillId="0" borderId="0" xfId="0" applyNumberFormat="1" applyFont="1" applyAlignment="1"/>
    <xf numFmtId="0" fontId="7" fillId="0" borderId="0" xfId="0" applyFont="1" applyAlignment="1">
      <alignment horizontal="right"/>
    </xf>
    <xf numFmtId="0" fontId="7" fillId="0" borderId="0" xfId="0" applyFont="1" applyBorder="1" applyAlignment="1"/>
    <xf numFmtId="0" fontId="54" fillId="0" borderId="0" xfId="0" applyFont="1" applyAlignment="1"/>
    <xf numFmtId="164" fontId="7" fillId="0" borderId="0" xfId="0" applyNumberFormat="1" applyFont="1" applyAlignment="1"/>
    <xf numFmtId="2" fontId="13" fillId="0" borderId="0" xfId="0" applyNumberFormat="1" applyFont="1"/>
    <xf numFmtId="2" fontId="7" fillId="0" borderId="0" xfId="0" applyNumberFormat="1" applyFont="1" applyAlignment="1">
      <alignment horizontal="right"/>
    </xf>
    <xf numFmtId="2" fontId="7" fillId="0" borderId="0" xfId="0" applyNumberFormat="1" applyFont="1" applyBorder="1"/>
    <xf numFmtId="2" fontId="7" fillId="0" borderId="0" xfId="2" applyNumberFormat="1" applyFont="1"/>
    <xf numFmtId="2" fontId="7" fillId="0" borderId="0" xfId="2" applyNumberFormat="1" applyFont="1" applyAlignment="1">
      <alignment wrapText="1"/>
    </xf>
    <xf numFmtId="2" fontId="7" fillId="0" borderId="0" xfId="2" applyNumberFormat="1" applyFont="1" applyAlignment="1"/>
    <xf numFmtId="0" fontId="55" fillId="0" borderId="0" xfId="0" applyFont="1" applyAlignment="1">
      <alignment horizontal="right" wrapText="1"/>
    </xf>
    <xf numFmtId="2" fontId="7" fillId="0" borderId="0" xfId="0" applyNumberFormat="1" applyFont="1" applyAlignment="1">
      <alignment horizontal="center"/>
    </xf>
    <xf numFmtId="2" fontId="7" fillId="0" borderId="0" xfId="2" applyNumberFormat="1" applyFont="1" applyAlignment="1">
      <alignment horizontal="center"/>
    </xf>
    <xf numFmtId="0" fontId="53" fillId="0" borderId="0" xfId="0" applyFont="1" applyAlignment="1">
      <alignment wrapText="1"/>
    </xf>
    <xf numFmtId="2" fontId="7" fillId="0" borderId="0" xfId="0" applyNumberFormat="1" applyFont="1" applyAlignment="1">
      <alignment horizontal="right" wrapText="1"/>
    </xf>
    <xf numFmtId="2" fontId="7" fillId="0" borderId="0" xfId="0" applyNumberFormat="1" applyFont="1" applyAlignment="1">
      <alignment wrapText="1"/>
    </xf>
    <xf numFmtId="2" fontId="56" fillId="0" borderId="0" xfId="0" applyNumberFormat="1" applyFont="1" applyAlignment="1"/>
    <xf numFmtId="2" fontId="56" fillId="0" borderId="0" xfId="0" applyNumberFormat="1" applyFont="1"/>
    <xf numFmtId="2" fontId="13" fillId="0" borderId="1" xfId="0" applyNumberFormat="1" applyFont="1" applyBorder="1" applyAlignment="1"/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/>
    <xf numFmtId="2" fontId="7" fillId="0" borderId="1" xfId="2" applyNumberFormat="1" applyFont="1" applyBorder="1" applyAlignment="1"/>
    <xf numFmtId="2" fontId="13" fillId="0" borderId="3" xfId="0" applyNumberFormat="1" applyFont="1" applyBorder="1"/>
    <xf numFmtId="2" fontId="7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/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/>
    <xf numFmtId="2" fontId="7" fillId="0" borderId="0" xfId="2" applyNumberFormat="1" applyFont="1" applyBorder="1" applyAlignment="1"/>
    <xf numFmtId="0" fontId="13" fillId="0" borderId="0" xfId="0" applyFont="1" applyBorder="1" applyAlignment="1"/>
    <xf numFmtId="2" fontId="56" fillId="0" borderId="0" xfId="0" applyNumberFormat="1" applyFont="1" applyBorder="1" applyAlignment="1"/>
    <xf numFmtId="2" fontId="56" fillId="0" borderId="0" xfId="2" applyNumberFormat="1" applyFont="1" applyBorder="1" applyAlignment="1"/>
    <xf numFmtId="2" fontId="57" fillId="0" borderId="0" xfId="0" applyNumberFormat="1" applyFont="1" applyBorder="1" applyAlignment="1">
      <alignment horizontal="right"/>
    </xf>
    <xf numFmtId="44" fontId="7" fillId="0" borderId="0" xfId="2" applyFont="1"/>
    <xf numFmtId="44" fontId="54" fillId="0" borderId="0" xfId="2" applyFont="1" applyAlignment="1">
      <alignment wrapText="1"/>
    </xf>
    <xf numFmtId="0" fontId="58" fillId="0" borderId="0" xfId="0" applyFont="1" applyAlignment="1"/>
    <xf numFmtId="2" fontId="59" fillId="0" borderId="0" xfId="0" applyNumberFormat="1" applyFont="1"/>
    <xf numFmtId="2" fontId="59" fillId="0" borderId="0" xfId="0" applyNumberFormat="1" applyFont="1" applyAlignment="1">
      <alignment horizontal="right"/>
    </xf>
    <xf numFmtId="2" fontId="13" fillId="0" borderId="0" xfId="2" applyNumberFormat="1" applyFont="1"/>
    <xf numFmtId="164" fontId="13" fillId="0" borderId="0" xfId="0" applyNumberFormat="1" applyFont="1"/>
    <xf numFmtId="2" fontId="13" fillId="0" borderId="0" xfId="0" applyNumberFormat="1" applyFont="1" applyFill="1" applyBorder="1" applyAlignment="1"/>
    <xf numFmtId="0" fontId="59" fillId="0" borderId="0" xfId="0" applyFont="1"/>
    <xf numFmtId="0" fontId="54" fillId="0" borderId="0" xfId="0" applyFont="1" applyAlignment="1">
      <alignment wrapText="1"/>
    </xf>
    <xf numFmtId="2" fontId="58" fillId="0" borderId="0" xfId="0" applyNumberFormat="1" applyFont="1"/>
    <xf numFmtId="2" fontId="58" fillId="0" borderId="0" xfId="0" applyNumberFormat="1" applyFont="1" applyAlignment="1">
      <alignment horizontal="right"/>
    </xf>
    <xf numFmtId="0" fontId="58" fillId="0" borderId="0" xfId="0" applyFont="1"/>
    <xf numFmtId="0" fontId="57" fillId="0" borderId="0" xfId="0" applyFont="1"/>
    <xf numFmtId="0" fontId="58" fillId="0" borderId="0" xfId="0" applyFont="1" applyAlignment="1">
      <alignment wrapText="1"/>
    </xf>
    <xf numFmtId="2" fontId="57" fillId="0" borderId="0" xfId="0" applyNumberFormat="1" applyFont="1"/>
    <xf numFmtId="0" fontId="57" fillId="0" borderId="0" xfId="0" applyFont="1" applyAlignment="1">
      <alignment wrapText="1"/>
    </xf>
    <xf numFmtId="2" fontId="20" fillId="0" borderId="0" xfId="2" applyNumberFormat="1" applyFont="1" applyFill="1" applyAlignment="1">
      <alignment horizontal="right"/>
    </xf>
    <xf numFmtId="2" fontId="13" fillId="0" borderId="0" xfId="0" applyNumberFormat="1" applyFont="1" applyBorder="1" applyAlignment="1">
      <alignment horizontal="right"/>
    </xf>
    <xf numFmtId="14" fontId="42" fillId="0" borderId="0" xfId="0" applyNumberFormat="1" applyFont="1" applyBorder="1" applyAlignment="1">
      <alignment horizontal="right" wrapText="1"/>
    </xf>
    <xf numFmtId="0" fontId="0" fillId="0" borderId="1" xfId="0" applyBorder="1"/>
    <xf numFmtId="2" fontId="42" fillId="0" borderId="6" xfId="0" applyNumberFormat="1" applyFont="1" applyBorder="1" applyAlignment="1">
      <alignment horizontal="right" wrapText="1"/>
    </xf>
    <xf numFmtId="0" fontId="60" fillId="0" borderId="0" xfId="0" applyFont="1"/>
    <xf numFmtId="8" fontId="39" fillId="0" borderId="0" xfId="0" applyNumberFormat="1" applyFont="1"/>
    <xf numFmtId="0" fontId="61" fillId="0" borderId="0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center" vertical="center" wrapText="1"/>
    </xf>
    <xf numFmtId="0" fontId="61" fillId="2" borderId="8" xfId="0" applyFont="1" applyFill="1" applyBorder="1" applyAlignment="1">
      <alignment horizontal="center" vertical="center" wrapText="1"/>
    </xf>
    <xf numFmtId="0" fontId="39" fillId="0" borderId="7" xfId="0" applyFont="1" applyBorder="1"/>
    <xf numFmtId="0" fontId="39" fillId="0" borderId="8" xfId="0" applyFont="1" applyBorder="1" applyAlignment="1">
      <alignment horizontal="right"/>
    </xf>
    <xf numFmtId="0" fontId="39" fillId="0" borderId="8" xfId="0" applyFont="1" applyBorder="1" applyAlignment="1">
      <alignment horizontal="center"/>
    </xf>
    <xf numFmtId="8" fontId="39" fillId="0" borderId="7" xfId="0" applyNumberFormat="1" applyFont="1" applyBorder="1"/>
    <xf numFmtId="8" fontId="39" fillId="0" borderId="8" xfId="0" applyNumberFormat="1" applyFont="1" applyBorder="1"/>
    <xf numFmtId="8" fontId="62" fillId="0" borderId="7" xfId="0" applyNumberFormat="1" applyFont="1" applyBorder="1"/>
    <xf numFmtId="10" fontId="39" fillId="0" borderId="0" xfId="3" applyNumberFormat="1" applyFont="1"/>
    <xf numFmtId="0" fontId="39" fillId="0" borderId="7" xfId="0" applyFont="1" applyBorder="1" applyAlignment="1">
      <alignment horizontal="right"/>
    </xf>
    <xf numFmtId="0" fontId="39" fillId="0" borderId="7" xfId="0" applyFont="1" applyBorder="1" applyAlignment="1">
      <alignment horizontal="center"/>
    </xf>
    <xf numFmtId="8" fontId="63" fillId="0" borderId="7" xfId="0" applyNumberFormat="1" applyFont="1" applyBorder="1"/>
    <xf numFmtId="8" fontId="64" fillId="0" borderId="7" xfId="0" applyNumberFormat="1" applyFont="1" applyBorder="1"/>
    <xf numFmtId="2" fontId="16" fillId="0" borderId="1" xfId="0" applyNumberFormat="1" applyFont="1" applyBorder="1"/>
    <xf numFmtId="2" fontId="0" fillId="0" borderId="1" xfId="0" applyNumberFormat="1" applyBorder="1" applyAlignment="1">
      <alignment wrapText="1"/>
    </xf>
    <xf numFmtId="2" fontId="41" fillId="0" borderId="6" xfId="0" applyNumberFormat="1" applyFont="1" applyBorder="1" applyAlignment="1">
      <alignment wrapText="1"/>
    </xf>
    <xf numFmtId="14" fontId="42" fillId="0" borderId="0" xfId="0" applyNumberFormat="1" applyFont="1" applyBorder="1" applyAlignment="1">
      <alignment wrapText="1"/>
    </xf>
    <xf numFmtId="2" fontId="41" fillId="0" borderId="1" xfId="0" applyNumberFormat="1" applyFont="1" applyBorder="1" applyAlignment="1">
      <alignment horizontal="right"/>
    </xf>
    <xf numFmtId="0" fontId="65" fillId="0" borderId="0" xfId="0" applyFont="1"/>
    <xf numFmtId="49" fontId="65" fillId="0" borderId="0" xfId="0" applyNumberFormat="1" applyFont="1" applyAlignment="1">
      <alignment horizontal="center" wrapText="1"/>
    </xf>
    <xf numFmtId="49" fontId="65" fillId="0" borderId="0" xfId="0" applyNumberFormat="1" applyFont="1" applyAlignment="1">
      <alignment horizontal="right" wrapText="1"/>
    </xf>
    <xf numFmtId="49" fontId="65" fillId="0" borderId="0" xfId="0" applyNumberFormat="1" applyFont="1" applyAlignment="1">
      <alignment horizontal="left"/>
    </xf>
    <xf numFmtId="165" fontId="65" fillId="0" borderId="0" xfId="0" applyNumberFormat="1" applyFont="1" applyAlignment="1">
      <alignment horizontal="right"/>
    </xf>
    <xf numFmtId="166" fontId="65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6" fontId="0" fillId="0" borderId="9" xfId="0" applyNumberFormat="1" applyBorder="1" applyAlignment="1">
      <alignment horizontal="right"/>
    </xf>
    <xf numFmtId="49" fontId="65" fillId="0" borderId="0" xfId="0" applyNumberFormat="1" applyFont="1" applyAlignment="1">
      <alignment horizontal="center"/>
    </xf>
    <xf numFmtId="166" fontId="0" fillId="0" borderId="0" xfId="0" applyNumberFormat="1" applyBorder="1" applyAlignment="1">
      <alignment horizontal="right"/>
    </xf>
    <xf numFmtId="166" fontId="66" fillId="0" borderId="9" xfId="0" applyNumberFormat="1" applyFont="1" applyBorder="1" applyAlignment="1">
      <alignment horizontal="right"/>
    </xf>
    <xf numFmtId="166" fontId="65" fillId="0" borderId="1" xfId="0" applyNumberFormat="1" applyFont="1" applyBorder="1" applyAlignment="1">
      <alignment horizontal="right"/>
    </xf>
    <xf numFmtId="165" fontId="65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6" fontId="65" fillId="0" borderId="0" xfId="0" applyNumberFormat="1" applyFont="1"/>
    <xf numFmtId="44" fontId="65" fillId="0" borderId="3" xfId="0" applyNumberFormat="1" applyFont="1" applyBorder="1"/>
    <xf numFmtId="166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left"/>
    </xf>
    <xf numFmtId="166" fontId="0" fillId="0" borderId="10" xfId="0" applyNumberForma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49" fontId="65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workbookViewId="0">
      <selection activeCell="A3" sqref="A3"/>
    </sheetView>
  </sheetViews>
  <sheetFormatPr baseColWidth="10" defaultColWidth="9.1640625" defaultRowHeight="14" x14ac:dyDescent="0.15"/>
  <cols>
    <col min="1" max="1" width="11.5" style="201" bestFit="1" customWidth="1"/>
    <col min="2" max="2" width="10.6640625" style="199" customWidth="1"/>
    <col min="3" max="6" width="12.6640625" style="199" customWidth="1"/>
    <col min="7" max="7" width="9.5" style="199" bestFit="1" customWidth="1"/>
    <col min="8" max="8" width="12.6640625" style="199" customWidth="1"/>
    <col min="9" max="9" width="10.6640625" style="185" customWidth="1"/>
    <col min="10" max="10" width="11.6640625" style="203" customWidth="1"/>
    <col min="11" max="11" width="40.6640625" style="199" customWidth="1"/>
    <col min="12" max="12" width="10.6640625" style="199" customWidth="1"/>
    <col min="13" max="13" width="9.33203125" style="201" bestFit="1" customWidth="1"/>
    <col min="14" max="16384" width="9.1640625" style="201"/>
  </cols>
  <sheetData>
    <row r="1" spans="1:12" s="183" customFormat="1" x14ac:dyDescent="0.15">
      <c r="A1" s="180" t="s">
        <v>85</v>
      </c>
      <c r="B1" s="181"/>
      <c r="C1" s="181"/>
      <c r="D1" s="181"/>
      <c r="E1" s="181"/>
      <c r="F1" s="181"/>
      <c r="G1" s="181"/>
      <c r="H1" s="181"/>
      <c r="I1" s="185"/>
      <c r="J1" s="182"/>
      <c r="K1" s="181"/>
      <c r="L1" s="181"/>
    </row>
    <row r="2" spans="1:12" s="187" customFormat="1" x14ac:dyDescent="0.15">
      <c r="A2" s="180" t="s">
        <v>220</v>
      </c>
      <c r="B2" s="184"/>
      <c r="C2" s="184"/>
      <c r="D2" s="184"/>
      <c r="E2" s="184"/>
      <c r="F2" s="184"/>
      <c r="G2" s="184"/>
      <c r="H2" s="184"/>
      <c r="I2" s="185"/>
      <c r="J2" s="186"/>
      <c r="K2" s="184"/>
      <c r="L2" s="184"/>
    </row>
    <row r="3" spans="1:12" s="187" customFormat="1" x14ac:dyDescent="0.15">
      <c r="B3" s="184"/>
      <c r="C3" s="184"/>
      <c r="D3" s="184"/>
      <c r="E3" s="184"/>
      <c r="F3" s="184"/>
      <c r="G3" s="184"/>
      <c r="H3" s="188"/>
      <c r="I3" s="221" t="s">
        <v>95</v>
      </c>
      <c r="J3" s="189" t="s">
        <v>96</v>
      </c>
      <c r="K3" s="184"/>
      <c r="L3" s="184"/>
    </row>
    <row r="4" spans="1:12" s="183" customFormat="1" ht="46" thickBot="1" x14ac:dyDescent="0.2">
      <c r="A4" s="190" t="s">
        <v>87</v>
      </c>
      <c r="B4" s="191" t="s">
        <v>88</v>
      </c>
      <c r="C4" s="192" t="s">
        <v>89</v>
      </c>
      <c r="D4" s="192" t="s">
        <v>126</v>
      </c>
      <c r="E4" s="192" t="s">
        <v>211</v>
      </c>
      <c r="F4" s="192" t="s">
        <v>218</v>
      </c>
      <c r="G4" s="192" t="s">
        <v>91</v>
      </c>
      <c r="H4" s="191" t="s">
        <v>92</v>
      </c>
      <c r="I4" s="192" t="s">
        <v>94</v>
      </c>
      <c r="J4" s="192" t="s">
        <v>210</v>
      </c>
      <c r="K4" s="192" t="s">
        <v>93</v>
      </c>
      <c r="L4" s="192" t="s">
        <v>61</v>
      </c>
    </row>
    <row r="5" spans="1:12" s="183" customFormat="1" x14ac:dyDescent="0.15">
      <c r="A5" s="312">
        <v>44013</v>
      </c>
      <c r="B5" s="195">
        <v>97.55</v>
      </c>
      <c r="C5" s="194"/>
      <c r="D5" s="196"/>
      <c r="E5" s="194">
        <v>97.55</v>
      </c>
      <c r="F5" s="196"/>
      <c r="G5" s="196"/>
      <c r="H5" s="311"/>
      <c r="I5" s="196"/>
      <c r="J5" s="196"/>
      <c r="K5" s="196"/>
      <c r="L5" s="196"/>
    </row>
    <row r="6" spans="1:12" s="183" customFormat="1" x14ac:dyDescent="0.15">
      <c r="A6" s="289">
        <v>44019</v>
      </c>
      <c r="B6" s="291">
        <v>199.75</v>
      </c>
      <c r="C6" s="194"/>
      <c r="D6" s="194"/>
      <c r="E6" s="194">
        <v>199.75</v>
      </c>
      <c r="F6" s="194"/>
      <c r="G6" s="194"/>
      <c r="H6" s="195"/>
      <c r="I6" s="194"/>
      <c r="J6" s="194"/>
      <c r="K6" s="194"/>
      <c r="L6" s="196"/>
    </row>
    <row r="7" spans="1:12" s="183" customFormat="1" x14ac:dyDescent="0.15">
      <c r="A7" s="193">
        <v>44019</v>
      </c>
      <c r="B7" s="195">
        <v>8</v>
      </c>
      <c r="C7" s="181"/>
      <c r="D7" s="181">
        <v>8</v>
      </c>
      <c r="E7" s="181"/>
      <c r="F7" s="181"/>
      <c r="G7" s="181"/>
      <c r="H7" s="195"/>
      <c r="I7" s="222"/>
      <c r="J7" s="181"/>
      <c r="K7" s="187" t="s">
        <v>222</v>
      </c>
      <c r="L7" s="196"/>
    </row>
    <row r="8" spans="1:12" s="187" customFormat="1" x14ac:dyDescent="0.15">
      <c r="A8" s="197">
        <v>44020</v>
      </c>
      <c r="B8" s="188">
        <v>233.94</v>
      </c>
      <c r="C8" s="184"/>
      <c r="D8" s="184"/>
      <c r="E8" s="184">
        <v>233.94</v>
      </c>
      <c r="F8" s="184"/>
      <c r="G8" s="184"/>
      <c r="H8" s="188"/>
      <c r="I8" s="184"/>
      <c r="J8" s="198"/>
      <c r="L8" s="198"/>
    </row>
    <row r="9" spans="1:12" x14ac:dyDescent="0.15">
      <c r="A9" s="197">
        <v>44020</v>
      </c>
      <c r="B9" s="188">
        <v>135.75</v>
      </c>
      <c r="C9" s="184"/>
      <c r="D9" s="184"/>
      <c r="E9" s="184">
        <v>135.75</v>
      </c>
      <c r="F9" s="184"/>
      <c r="H9" s="200"/>
      <c r="I9" s="184"/>
      <c r="J9" s="199"/>
    </row>
    <row r="10" spans="1:12" x14ac:dyDescent="0.15">
      <c r="A10" s="202">
        <v>44021</v>
      </c>
      <c r="B10" s="200">
        <v>700</v>
      </c>
      <c r="E10" s="199">
        <v>700</v>
      </c>
      <c r="H10" s="200"/>
      <c r="I10" s="184"/>
      <c r="J10" s="199"/>
    </row>
    <row r="11" spans="1:12" x14ac:dyDescent="0.15">
      <c r="A11" s="202">
        <v>44022</v>
      </c>
      <c r="B11" s="200">
        <v>3010</v>
      </c>
      <c r="C11" s="199">
        <v>2490</v>
      </c>
      <c r="G11" s="199">
        <v>400</v>
      </c>
      <c r="H11" s="200"/>
      <c r="I11" s="184"/>
      <c r="J11" s="199"/>
      <c r="K11" s="199" t="s">
        <v>223</v>
      </c>
    </row>
    <row r="12" spans="1:12" x14ac:dyDescent="0.15">
      <c r="A12" s="202"/>
      <c r="B12" s="200"/>
      <c r="H12" s="200"/>
      <c r="I12" s="184"/>
      <c r="J12" s="199">
        <v>120</v>
      </c>
      <c r="K12" s="199" t="s">
        <v>224</v>
      </c>
    </row>
    <row r="13" spans="1:12" x14ac:dyDescent="0.15">
      <c r="A13" s="202">
        <v>44026</v>
      </c>
      <c r="B13" s="200">
        <v>684.5</v>
      </c>
      <c r="C13" s="198"/>
      <c r="D13" s="198"/>
      <c r="E13" s="198">
        <v>684.5</v>
      </c>
      <c r="F13" s="198"/>
      <c r="H13" s="200"/>
      <c r="I13" s="223"/>
      <c r="J13" s="199"/>
    </row>
    <row r="14" spans="1:12" x14ac:dyDescent="0.15">
      <c r="A14" s="202">
        <v>44027</v>
      </c>
      <c r="B14" s="200">
        <v>136.38999999999999</v>
      </c>
      <c r="C14" s="198"/>
      <c r="D14" s="198"/>
      <c r="E14" s="198">
        <v>136.38999999999999</v>
      </c>
      <c r="F14" s="198"/>
      <c r="H14" s="200"/>
      <c r="I14" s="223"/>
      <c r="J14" s="199"/>
    </row>
    <row r="15" spans="1:12" x14ac:dyDescent="0.15">
      <c r="A15" s="202">
        <v>44028</v>
      </c>
      <c r="B15" s="200">
        <v>200</v>
      </c>
      <c r="E15" s="199">
        <v>200</v>
      </c>
      <c r="G15" s="194"/>
      <c r="H15" s="200"/>
      <c r="I15" s="186"/>
      <c r="J15" s="199"/>
    </row>
    <row r="16" spans="1:12" x14ac:dyDescent="0.15">
      <c r="A16" s="202">
        <v>44029</v>
      </c>
      <c r="B16" s="200">
        <v>1075</v>
      </c>
      <c r="C16" s="199">
        <v>870</v>
      </c>
      <c r="D16" s="199">
        <v>5</v>
      </c>
      <c r="G16" s="194">
        <v>200</v>
      </c>
      <c r="H16" s="200"/>
      <c r="I16" s="186"/>
      <c r="K16" s="199" t="s">
        <v>225</v>
      </c>
    </row>
    <row r="17" spans="1:13" x14ac:dyDescent="0.15">
      <c r="A17" s="202">
        <v>44032</v>
      </c>
      <c r="B17" s="200">
        <v>199.75</v>
      </c>
      <c r="E17" s="199">
        <v>199.75</v>
      </c>
      <c r="H17" s="200"/>
      <c r="J17" s="199"/>
    </row>
    <row r="18" spans="1:13" x14ac:dyDescent="0.15">
      <c r="A18" s="202">
        <v>44033</v>
      </c>
      <c r="B18" s="200">
        <v>261.75</v>
      </c>
      <c r="E18" s="199">
        <v>261.75</v>
      </c>
      <c r="H18" s="200"/>
      <c r="I18" s="224"/>
      <c r="J18" s="199"/>
    </row>
    <row r="19" spans="1:13" x14ac:dyDescent="0.15">
      <c r="A19" s="202">
        <v>44034</v>
      </c>
      <c r="B19" s="200">
        <v>283.94</v>
      </c>
      <c r="E19" s="199">
        <v>283.94</v>
      </c>
      <c r="H19" s="200"/>
      <c r="I19" s="184"/>
      <c r="J19" s="199"/>
    </row>
    <row r="20" spans="1:13" x14ac:dyDescent="0.15">
      <c r="A20" s="202">
        <v>44036</v>
      </c>
      <c r="B20" s="200">
        <v>1429.4</v>
      </c>
      <c r="C20" s="199">
        <v>1209.4000000000001</v>
      </c>
      <c r="D20" s="199">
        <v>20</v>
      </c>
      <c r="G20" s="199">
        <v>200</v>
      </c>
      <c r="H20" s="200"/>
      <c r="I20" s="184"/>
      <c r="J20" s="199"/>
      <c r="K20" s="199" t="s">
        <v>225</v>
      </c>
    </row>
    <row r="21" spans="1:13" x14ac:dyDescent="0.15">
      <c r="A21" s="202">
        <v>44040</v>
      </c>
      <c r="B21" s="205">
        <v>437.75</v>
      </c>
      <c r="E21" s="199">
        <v>437.75</v>
      </c>
      <c r="H21" s="200"/>
      <c r="J21" s="206"/>
    </row>
    <row r="22" spans="1:13" x14ac:dyDescent="0.15">
      <c r="A22" s="202">
        <v>44041</v>
      </c>
      <c r="B22" s="205">
        <v>610.96</v>
      </c>
      <c r="E22" s="199">
        <v>610.96</v>
      </c>
      <c r="H22" s="200"/>
      <c r="J22" s="199"/>
    </row>
    <row r="23" spans="1:13" x14ac:dyDescent="0.15">
      <c r="A23" s="202">
        <v>44043</v>
      </c>
      <c r="B23" s="205">
        <v>1930</v>
      </c>
      <c r="C23" s="199">
        <v>1865</v>
      </c>
      <c r="D23" s="199">
        <v>65</v>
      </c>
      <c r="H23" s="200"/>
      <c r="J23" s="206"/>
    </row>
    <row r="24" spans="1:13" x14ac:dyDescent="0.15">
      <c r="A24" s="202">
        <v>44043</v>
      </c>
      <c r="B24" s="205">
        <v>12.09</v>
      </c>
      <c r="H24" s="200">
        <v>12.09</v>
      </c>
      <c r="J24" s="206"/>
    </row>
    <row r="25" spans="1:13" x14ac:dyDescent="0.15">
      <c r="A25" s="202"/>
      <c r="B25" s="205"/>
      <c r="H25" s="200"/>
      <c r="J25" s="206"/>
    </row>
    <row r="26" spans="1:13" x14ac:dyDescent="0.15">
      <c r="A26" s="202"/>
      <c r="B26" s="205"/>
      <c r="H26" s="200"/>
      <c r="J26" s="206"/>
    </row>
    <row r="27" spans="1:13" x14ac:dyDescent="0.15">
      <c r="A27" s="202"/>
      <c r="B27" s="205"/>
      <c r="H27" s="200"/>
      <c r="J27" s="199"/>
    </row>
    <row r="28" spans="1:13" x14ac:dyDescent="0.15">
      <c r="A28" s="202"/>
      <c r="B28" s="200"/>
      <c r="H28" s="200"/>
      <c r="I28" s="225"/>
      <c r="J28" s="204"/>
      <c r="K28" s="207"/>
    </row>
    <row r="29" spans="1:13" x14ac:dyDescent="0.15">
      <c r="B29" s="204">
        <f>SUM(B5:B28)</f>
        <v>11646.52</v>
      </c>
      <c r="C29" s="204">
        <f t="shared" ref="C29:J29" si="0">SUM(C5:C28)</f>
        <v>6434.4</v>
      </c>
      <c r="D29" s="204">
        <f t="shared" si="0"/>
        <v>98</v>
      </c>
      <c r="E29" s="204">
        <f t="shared" si="0"/>
        <v>4182.03</v>
      </c>
      <c r="F29" s="204">
        <f t="shared" si="0"/>
        <v>0</v>
      </c>
      <c r="G29" s="204">
        <f t="shared" si="0"/>
        <v>800</v>
      </c>
      <c r="H29" s="204">
        <f t="shared" si="0"/>
        <v>12.09</v>
      </c>
      <c r="I29" s="204">
        <f t="shared" si="0"/>
        <v>0</v>
      </c>
      <c r="J29" s="204">
        <f t="shared" si="0"/>
        <v>120</v>
      </c>
      <c r="K29" s="204"/>
      <c r="L29" s="204">
        <f>SUM(C29:K29)</f>
        <v>11646.52</v>
      </c>
      <c r="M29" s="199">
        <f>B29-L29</f>
        <v>0</v>
      </c>
    </row>
    <row r="30" spans="1:13" x14ac:dyDescent="0.15">
      <c r="C30" s="208" t="s">
        <v>97</v>
      </c>
      <c r="D30" s="208" t="s">
        <v>97</v>
      </c>
      <c r="E30" s="208" t="s">
        <v>97</v>
      </c>
      <c r="F30" s="208" t="s">
        <v>97</v>
      </c>
      <c r="G30" s="208" t="s">
        <v>97</v>
      </c>
      <c r="H30" s="208" t="s">
        <v>97</v>
      </c>
      <c r="L30" s="204"/>
    </row>
    <row r="31" spans="1:13" x14ac:dyDescent="0.15">
      <c r="A31" s="209"/>
      <c r="B31" s="210"/>
      <c r="C31" s="211"/>
      <c r="D31" s="211"/>
      <c r="E31" s="313">
        <v>37.630000000000003</v>
      </c>
      <c r="F31" s="211" t="s">
        <v>219</v>
      </c>
      <c r="G31" s="211"/>
      <c r="H31" s="211"/>
      <c r="I31" s="227"/>
      <c r="J31" s="212"/>
      <c r="K31" s="210"/>
      <c r="L31" s="210">
        <f>SUM(C31:K31)</f>
        <v>37.630000000000003</v>
      </c>
    </row>
    <row r="32" spans="1:13" x14ac:dyDescent="0.15">
      <c r="B32" s="204">
        <f>SUM(B29:B31)</f>
        <v>11646.52</v>
      </c>
      <c r="C32" s="204">
        <f t="shared" ref="C32:L32" si="1">SUM(C29:C31)</f>
        <v>6434.4</v>
      </c>
      <c r="D32" s="204">
        <f t="shared" si="1"/>
        <v>98</v>
      </c>
      <c r="E32" s="204">
        <f t="shared" si="1"/>
        <v>4219.66</v>
      </c>
      <c r="F32" s="204">
        <f t="shared" si="1"/>
        <v>0</v>
      </c>
      <c r="G32" s="204">
        <f t="shared" si="1"/>
        <v>800</v>
      </c>
      <c r="H32" s="204">
        <f t="shared" si="1"/>
        <v>12.09</v>
      </c>
      <c r="I32" s="226">
        <f t="shared" si="1"/>
        <v>0</v>
      </c>
      <c r="J32" s="204">
        <f t="shared" si="1"/>
        <v>120</v>
      </c>
      <c r="K32" s="204">
        <f t="shared" si="1"/>
        <v>0</v>
      </c>
      <c r="L32" s="204">
        <f t="shared" si="1"/>
        <v>11684.15</v>
      </c>
    </row>
    <row r="33" spans="1:12" x14ac:dyDescent="0.15">
      <c r="B33" s="204"/>
      <c r="C33" s="204"/>
      <c r="D33" s="204"/>
      <c r="E33" s="204"/>
      <c r="F33" s="204"/>
      <c r="G33" s="204"/>
      <c r="H33" s="204"/>
      <c r="I33" s="226"/>
      <c r="J33" s="204"/>
      <c r="K33" s="204"/>
      <c r="L33" s="204"/>
    </row>
    <row r="34" spans="1:12" x14ac:dyDescent="0.15">
      <c r="A34" s="213" t="s">
        <v>221</v>
      </c>
      <c r="C34" s="204"/>
      <c r="D34" s="204"/>
      <c r="E34" s="204"/>
      <c r="F34" s="204"/>
      <c r="G34" s="204"/>
      <c r="H34" s="204"/>
    </row>
    <row r="35" spans="1:12" x14ac:dyDescent="0.15">
      <c r="A35" s="202"/>
      <c r="B35" s="214">
        <v>5.35</v>
      </c>
      <c r="D35" s="189"/>
      <c r="E35" s="189"/>
      <c r="F35" s="189"/>
      <c r="G35" s="204"/>
      <c r="H35" s="199">
        <v>5.35</v>
      </c>
      <c r="K35" s="199" t="s">
        <v>154</v>
      </c>
    </row>
    <row r="36" spans="1:12" x14ac:dyDescent="0.15">
      <c r="K36" s="199" t="s">
        <v>188</v>
      </c>
    </row>
    <row r="37" spans="1:12" x14ac:dyDescent="0.15">
      <c r="K37" s="199" t="s">
        <v>187</v>
      </c>
    </row>
    <row r="38" spans="1:12" x14ac:dyDescent="0.15">
      <c r="B38" s="199">
        <v>1.42</v>
      </c>
      <c r="J38" s="215">
        <v>1.42</v>
      </c>
      <c r="K38" s="215" t="s">
        <v>155</v>
      </c>
    </row>
    <row r="39" spans="1:12" x14ac:dyDescent="0.15">
      <c r="K39" s="199" t="s">
        <v>189</v>
      </c>
    </row>
    <row r="40" spans="1:12" x14ac:dyDescent="0.15">
      <c r="K40" s="199" t="s">
        <v>190</v>
      </c>
    </row>
    <row r="41" spans="1:12" x14ac:dyDescent="0.15">
      <c r="K41" s="199" t="s">
        <v>191</v>
      </c>
    </row>
    <row r="42" spans="1:12" x14ac:dyDescent="0.15">
      <c r="K42" s="199" t="s">
        <v>192</v>
      </c>
    </row>
    <row r="43" spans="1:12" x14ac:dyDescent="0.15">
      <c r="B43" s="216"/>
      <c r="C43" s="216"/>
      <c r="D43" s="210"/>
      <c r="E43" s="210"/>
      <c r="F43" s="210"/>
      <c r="G43" s="216"/>
      <c r="H43" s="216"/>
      <c r="I43" s="228"/>
      <c r="J43" s="217"/>
      <c r="K43" s="216" t="s">
        <v>193</v>
      </c>
    </row>
    <row r="44" spans="1:12" x14ac:dyDescent="0.15">
      <c r="I44" s="184"/>
    </row>
    <row r="45" spans="1:12" x14ac:dyDescent="0.15">
      <c r="B45" s="204">
        <f>SUM(B35:B43)</f>
        <v>6.77</v>
      </c>
      <c r="H45" s="199">
        <f>SUM(H35:H43)</f>
        <v>5.35</v>
      </c>
      <c r="J45" s="203">
        <f>SUM(J38:J44)</f>
        <v>1.42</v>
      </c>
    </row>
    <row r="47" spans="1:12" x14ac:dyDescent="0.15">
      <c r="A47" s="213" t="s">
        <v>127</v>
      </c>
      <c r="C47" s="204"/>
      <c r="D47" s="204"/>
      <c r="E47" s="204"/>
      <c r="F47" s="204"/>
    </row>
    <row r="48" spans="1:12" x14ac:dyDescent="0.15">
      <c r="A48" s="213" t="s">
        <v>61</v>
      </c>
      <c r="B48" s="204">
        <f>B29+B45</f>
        <v>11653.29</v>
      </c>
      <c r="C48" s="204">
        <f>C29+C45</f>
        <v>6434.4</v>
      </c>
      <c r="D48" s="204">
        <f>D29+D45</f>
        <v>98</v>
      </c>
      <c r="E48" s="204">
        <f>E32+E45</f>
        <v>4219.66</v>
      </c>
      <c r="F48" s="204"/>
      <c r="G48" s="204">
        <f>G29+G45</f>
        <v>800</v>
      </c>
      <c r="H48" s="204">
        <f>H29+H45+H44</f>
        <v>17.439999999999998</v>
      </c>
      <c r="I48" s="226">
        <f>I29+I45</f>
        <v>0</v>
      </c>
      <c r="J48" s="204">
        <f>J32+J45</f>
        <v>121.42</v>
      </c>
      <c r="K48" s="204"/>
      <c r="L48" s="204">
        <f>SUM(C48:K48)</f>
        <v>11690.92</v>
      </c>
    </row>
  </sheetData>
  <printOptions headings="1" gridLines="1"/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9"/>
  <sheetViews>
    <sheetView workbookViewId="0">
      <selection activeCell="A2" sqref="A2"/>
    </sheetView>
  </sheetViews>
  <sheetFormatPr baseColWidth="10" defaultColWidth="9.1640625" defaultRowHeight="12" x14ac:dyDescent="0.15"/>
  <cols>
    <col min="1" max="1" width="16.6640625" style="63" customWidth="1"/>
    <col min="2" max="2" width="10.6640625" style="50" customWidth="1"/>
    <col min="3" max="3" width="8.6640625" style="238" customWidth="1"/>
    <col min="4" max="6" width="8.6640625" style="17" customWidth="1"/>
    <col min="7" max="7" width="8.6640625" style="279" customWidth="1"/>
    <col min="8" max="9" width="8.6640625" style="20" customWidth="1"/>
    <col min="10" max="10" width="8.6640625" style="17" customWidth="1"/>
    <col min="11" max="11" width="8.6640625" style="20" customWidth="1"/>
    <col min="12" max="14" width="8.6640625" style="17" customWidth="1"/>
    <col min="15" max="15" width="10.1640625" style="17" bestFit="1" customWidth="1"/>
    <col min="16" max="16" width="9.5" style="17" customWidth="1"/>
    <col min="17" max="16384" width="9.1640625" style="17"/>
  </cols>
  <sheetData>
    <row r="1" spans="1:16" s="27" customFormat="1" ht="26" x14ac:dyDescent="0.15">
      <c r="A1" s="229" t="s">
        <v>9</v>
      </c>
      <c r="B1" s="230" t="s">
        <v>206</v>
      </c>
      <c r="C1" s="231" t="s">
        <v>10</v>
      </c>
      <c r="D1" s="231" t="s">
        <v>11</v>
      </c>
      <c r="E1" s="231" t="s">
        <v>12</v>
      </c>
      <c r="F1" s="231" t="s">
        <v>13</v>
      </c>
      <c r="G1" s="232" t="s">
        <v>14</v>
      </c>
      <c r="H1" s="233" t="s">
        <v>15</v>
      </c>
      <c r="I1" s="234" t="s">
        <v>16</v>
      </c>
      <c r="J1" s="232" t="s">
        <v>17</v>
      </c>
      <c r="K1" s="233" t="s">
        <v>18</v>
      </c>
      <c r="L1" s="231" t="s">
        <v>19</v>
      </c>
      <c r="M1" s="231" t="s">
        <v>20</v>
      </c>
      <c r="N1" s="235" t="s">
        <v>21</v>
      </c>
      <c r="O1" s="229" t="s">
        <v>22</v>
      </c>
      <c r="P1" s="229" t="s">
        <v>23</v>
      </c>
    </row>
    <row r="2" spans="1:16" s="59" customFormat="1" x14ac:dyDescent="0.15">
      <c r="A2" s="236" t="s">
        <v>24</v>
      </c>
      <c r="B2" s="237"/>
      <c r="C2" s="238"/>
      <c r="D2" s="239"/>
      <c r="G2" s="240"/>
      <c r="H2" s="241"/>
      <c r="I2" s="241"/>
      <c r="K2" s="241"/>
      <c r="M2" s="241"/>
    </row>
    <row r="3" spans="1:16" ht="13" x14ac:dyDescent="0.15">
      <c r="A3" s="63" t="s">
        <v>0</v>
      </c>
      <c r="B3" s="242">
        <v>11000</v>
      </c>
      <c r="C3" s="243"/>
      <c r="D3" s="244"/>
      <c r="E3" s="50"/>
      <c r="F3" s="245"/>
      <c r="G3" s="246"/>
      <c r="H3" s="246"/>
      <c r="I3" s="50">
        <v>1833.34</v>
      </c>
      <c r="J3" s="50"/>
      <c r="K3" s="50"/>
      <c r="L3" s="50"/>
      <c r="M3" s="50"/>
      <c r="N3" s="50"/>
      <c r="O3" s="50">
        <f t="shared" ref="O3:O8" si="0">SUM(C3:N3)</f>
        <v>1833.34</v>
      </c>
      <c r="P3" s="50">
        <f>SUM(B3-O3)</f>
        <v>9166.66</v>
      </c>
    </row>
    <row r="4" spans="1:16" s="59" customFormat="1" x14ac:dyDescent="0.15">
      <c r="A4" s="59" t="s">
        <v>2</v>
      </c>
      <c r="B4" s="237">
        <v>8329.7900000000009</v>
      </c>
      <c r="C4" s="243"/>
      <c r="D4" s="64">
        <v>140</v>
      </c>
      <c r="E4" s="64">
        <v>140</v>
      </c>
      <c r="F4" s="64">
        <v>140</v>
      </c>
      <c r="G4" s="247">
        <v>140</v>
      </c>
      <c r="H4" s="64">
        <v>140</v>
      </c>
      <c r="I4" s="64">
        <v>-302.02</v>
      </c>
      <c r="J4" s="64"/>
      <c r="K4" s="64"/>
      <c r="L4" s="64"/>
      <c r="M4" s="64"/>
      <c r="N4" s="64"/>
      <c r="O4" s="64">
        <f t="shared" si="0"/>
        <v>397.98</v>
      </c>
      <c r="P4" s="50">
        <f t="shared" ref="P4:P5" si="1">SUM(B4-O4)</f>
        <v>7931.8100000000013</v>
      </c>
    </row>
    <row r="5" spans="1:16" s="59" customFormat="1" x14ac:dyDescent="0.15">
      <c r="A5" s="59" t="s">
        <v>198</v>
      </c>
      <c r="B5" s="237">
        <v>19140</v>
      </c>
      <c r="C5" s="243"/>
      <c r="D5" s="64">
        <v>285.69</v>
      </c>
      <c r="E5" s="64">
        <v>296.60000000000002</v>
      </c>
      <c r="F5" s="64">
        <v>95.23</v>
      </c>
      <c r="G5" s="247"/>
      <c r="H5" s="64"/>
      <c r="I5" s="64">
        <v>2750</v>
      </c>
      <c r="J5" s="64"/>
      <c r="K5" s="64"/>
      <c r="L5" s="64"/>
      <c r="M5" s="64"/>
      <c r="N5" s="64"/>
      <c r="O5" s="64">
        <f t="shared" si="0"/>
        <v>3427.52</v>
      </c>
      <c r="P5" s="50">
        <f t="shared" si="1"/>
        <v>15712.48</v>
      </c>
    </row>
    <row r="6" spans="1:16" ht="13" x14ac:dyDescent="0.15">
      <c r="A6" s="63" t="s">
        <v>26</v>
      </c>
      <c r="B6" s="242">
        <v>2645</v>
      </c>
      <c r="C6" s="243">
        <v>197.67</v>
      </c>
      <c r="D6" s="50">
        <v>81.2</v>
      </c>
      <c r="E6" s="50">
        <v>161</v>
      </c>
      <c r="F6" s="245"/>
      <c r="G6" s="246"/>
      <c r="H6" s="50">
        <v>80.5</v>
      </c>
      <c r="I6" s="50">
        <v>241.5</v>
      </c>
      <c r="J6" s="50"/>
      <c r="K6" s="50"/>
      <c r="L6" s="50"/>
      <c r="M6" s="50"/>
      <c r="N6" s="50"/>
      <c r="O6" s="50">
        <f t="shared" si="0"/>
        <v>761.87</v>
      </c>
      <c r="P6" s="50">
        <f t="shared" ref="P6:P11" si="2">SUM(B6-O6)</f>
        <v>1883.13</v>
      </c>
    </row>
    <row r="7" spans="1:16" s="59" customFormat="1" x14ac:dyDescent="0.15">
      <c r="A7" s="59" t="s">
        <v>27</v>
      </c>
      <c r="B7" s="237">
        <v>3000</v>
      </c>
      <c r="C7" s="243">
        <v>1565.89</v>
      </c>
      <c r="D7" s="64">
        <v>200</v>
      </c>
      <c r="E7" s="64"/>
      <c r="F7" s="247"/>
      <c r="G7" s="247"/>
      <c r="H7" s="64"/>
      <c r="I7" s="64"/>
      <c r="J7" s="64"/>
      <c r="K7" s="64"/>
      <c r="L7" s="64"/>
      <c r="M7" s="64"/>
      <c r="N7" s="64"/>
      <c r="O7" s="64">
        <f t="shared" si="0"/>
        <v>1765.89</v>
      </c>
      <c r="P7" s="64">
        <f t="shared" si="2"/>
        <v>1234.1099999999999</v>
      </c>
    </row>
    <row r="8" spans="1:16" s="59" customFormat="1" x14ac:dyDescent="0.15">
      <c r="A8" s="59" t="s">
        <v>196</v>
      </c>
      <c r="B8" s="237">
        <v>0</v>
      </c>
      <c r="C8" s="243"/>
      <c r="D8" s="64"/>
      <c r="E8" s="64"/>
      <c r="F8" s="247"/>
      <c r="G8" s="247"/>
      <c r="H8" s="64"/>
      <c r="I8" s="64"/>
      <c r="J8" s="64"/>
      <c r="K8" s="64"/>
      <c r="L8" s="64"/>
      <c r="M8" s="64"/>
      <c r="N8" s="64"/>
      <c r="O8" s="64">
        <f t="shared" si="0"/>
        <v>0</v>
      </c>
      <c r="P8" s="64">
        <f t="shared" si="2"/>
        <v>0</v>
      </c>
    </row>
    <row r="9" spans="1:16" s="59" customFormat="1" x14ac:dyDescent="0.15">
      <c r="A9" s="59" t="s">
        <v>201</v>
      </c>
      <c r="B9" s="237">
        <v>29200</v>
      </c>
      <c r="C9" s="243"/>
      <c r="D9" s="64">
        <v>5520</v>
      </c>
      <c r="E9" s="64">
        <v>1760</v>
      </c>
      <c r="F9" s="247">
        <v>9461</v>
      </c>
      <c r="G9" s="247">
        <v>4920</v>
      </c>
      <c r="H9" s="64">
        <v>4280</v>
      </c>
      <c r="I9" s="64">
        <v>3200</v>
      </c>
      <c r="J9" s="64"/>
      <c r="K9" s="64"/>
      <c r="L9" s="64"/>
      <c r="M9" s="64"/>
      <c r="N9" s="64"/>
      <c r="O9" s="64">
        <f t="shared" ref="O9" si="3">SUM(C9:N9)</f>
        <v>29141</v>
      </c>
      <c r="P9" s="64">
        <f t="shared" si="2"/>
        <v>59</v>
      </c>
    </row>
    <row r="10" spans="1:16" s="59" customFormat="1" x14ac:dyDescent="0.15">
      <c r="A10" s="59" t="s">
        <v>204</v>
      </c>
      <c r="B10" s="237">
        <v>300</v>
      </c>
      <c r="C10" s="243"/>
      <c r="D10" s="64"/>
      <c r="E10" s="64"/>
      <c r="F10" s="247">
        <v>250</v>
      </c>
      <c r="G10" s="247"/>
      <c r="H10" s="64"/>
      <c r="I10" s="64"/>
      <c r="J10" s="64"/>
      <c r="K10" s="64"/>
      <c r="L10" s="64"/>
      <c r="M10" s="64"/>
      <c r="N10" s="64"/>
      <c r="O10" s="64">
        <f t="shared" ref="O10:O11" si="4">SUM(C10:N10)</f>
        <v>250</v>
      </c>
      <c r="P10" s="64">
        <f t="shared" si="2"/>
        <v>50</v>
      </c>
    </row>
    <row r="11" spans="1:16" s="59" customFormat="1" x14ac:dyDescent="0.15">
      <c r="A11" s="59" t="s">
        <v>226</v>
      </c>
      <c r="B11" s="237">
        <v>500</v>
      </c>
      <c r="C11" s="243"/>
      <c r="D11" s="64"/>
      <c r="E11" s="64"/>
      <c r="F11" s="247"/>
      <c r="G11" s="247">
        <v>100</v>
      </c>
      <c r="H11" s="64"/>
      <c r="I11" s="64">
        <v>164</v>
      </c>
      <c r="J11" s="64"/>
      <c r="K11" s="64"/>
      <c r="L11" s="64"/>
      <c r="M11" s="64"/>
      <c r="N11" s="64"/>
      <c r="O11" s="64">
        <f t="shared" si="4"/>
        <v>264</v>
      </c>
      <c r="P11" s="64">
        <f t="shared" si="2"/>
        <v>236</v>
      </c>
    </row>
    <row r="12" spans="1:16" x14ac:dyDescent="0.15">
      <c r="A12" s="248"/>
      <c r="B12" s="242"/>
      <c r="C12" s="243"/>
      <c r="D12" s="50"/>
      <c r="E12" s="50"/>
      <c r="F12" s="245"/>
      <c r="G12" s="246"/>
      <c r="H12" s="50"/>
      <c r="I12" s="50"/>
      <c r="J12" s="50"/>
      <c r="K12" s="50"/>
      <c r="L12" s="50"/>
      <c r="M12" s="50"/>
      <c r="N12" s="50"/>
      <c r="O12" s="50"/>
      <c r="P12" s="50"/>
    </row>
    <row r="13" spans="1:16" s="59" customFormat="1" x14ac:dyDescent="0.15">
      <c r="A13" s="236" t="s">
        <v>28</v>
      </c>
      <c r="B13" s="237"/>
      <c r="C13" s="243"/>
      <c r="D13" s="64"/>
      <c r="E13" s="64"/>
      <c r="F13" s="247"/>
      <c r="G13" s="247"/>
      <c r="H13" s="64"/>
      <c r="I13" s="64"/>
      <c r="J13" s="64"/>
      <c r="K13" s="64"/>
      <c r="L13" s="64"/>
      <c r="M13" s="64"/>
      <c r="N13" s="64"/>
      <c r="O13" s="64"/>
      <c r="P13" s="64"/>
    </row>
    <row r="14" spans="1:16" s="59" customFormat="1" x14ac:dyDescent="0.15">
      <c r="A14" s="59" t="s">
        <v>29</v>
      </c>
      <c r="B14" s="237">
        <v>58500</v>
      </c>
      <c r="C14" s="243">
        <v>31.75</v>
      </c>
      <c r="D14" s="64">
        <v>14738.94</v>
      </c>
      <c r="E14" s="64">
        <v>1385.18</v>
      </c>
      <c r="F14" s="247">
        <v>37911.85</v>
      </c>
      <c r="G14" s="247">
        <v>10581.11</v>
      </c>
      <c r="H14" s="64">
        <v>1554.91</v>
      </c>
      <c r="I14" s="64">
        <v>58.99</v>
      </c>
      <c r="J14" s="64"/>
      <c r="K14" s="64"/>
      <c r="L14" s="64"/>
      <c r="M14" s="64"/>
      <c r="N14" s="64"/>
      <c r="O14" s="64">
        <f>SUM(C14:N14)</f>
        <v>66262.73000000001</v>
      </c>
      <c r="P14" s="64">
        <f t="shared" ref="P14:P20" si="5">SUM(B14-O14)</f>
        <v>-7762.7300000000105</v>
      </c>
    </row>
    <row r="15" spans="1:16" s="59" customFormat="1" x14ac:dyDescent="0.15">
      <c r="A15" s="59" t="s">
        <v>30</v>
      </c>
      <c r="B15" s="237">
        <v>4601</v>
      </c>
      <c r="C15" s="243">
        <v>362</v>
      </c>
      <c r="D15" s="64">
        <v>362</v>
      </c>
      <c r="E15" s="64">
        <v>362</v>
      </c>
      <c r="F15" s="247">
        <v>362</v>
      </c>
      <c r="G15" s="247"/>
      <c r="H15" s="64">
        <v>362</v>
      </c>
      <c r="I15" s="64"/>
      <c r="J15" s="64"/>
      <c r="K15" s="64"/>
      <c r="L15" s="64"/>
      <c r="M15" s="64"/>
      <c r="N15" s="64"/>
      <c r="O15" s="64">
        <f t="shared" ref="O15:O23" si="6">SUM(C15:N15)</f>
        <v>1810</v>
      </c>
      <c r="P15" s="64">
        <f t="shared" si="5"/>
        <v>2791</v>
      </c>
    </row>
    <row r="16" spans="1:16" s="59" customFormat="1" x14ac:dyDescent="0.15">
      <c r="A16" s="59" t="s">
        <v>164</v>
      </c>
      <c r="B16" s="237">
        <v>359</v>
      </c>
      <c r="C16" s="243"/>
      <c r="D16" s="64"/>
      <c r="E16" s="64"/>
      <c r="F16" s="247"/>
      <c r="G16" s="247"/>
      <c r="H16" s="64"/>
      <c r="I16" s="50"/>
      <c r="J16" s="64"/>
      <c r="K16" s="64"/>
      <c r="L16" s="64"/>
      <c r="M16" s="64"/>
      <c r="N16" s="64"/>
      <c r="O16" s="64">
        <f t="shared" si="6"/>
        <v>0</v>
      </c>
      <c r="P16" s="64">
        <f t="shared" si="5"/>
        <v>359</v>
      </c>
    </row>
    <row r="17" spans="1:17" ht="26" x14ac:dyDescent="0.15">
      <c r="A17" s="63" t="s">
        <v>174</v>
      </c>
      <c r="B17" s="242">
        <v>4900</v>
      </c>
      <c r="C17" s="243"/>
      <c r="D17" s="50"/>
      <c r="E17" s="50"/>
      <c r="F17" s="245"/>
      <c r="G17" s="246"/>
      <c r="H17" s="50"/>
      <c r="I17" s="50"/>
      <c r="J17" s="50"/>
      <c r="K17" s="50"/>
      <c r="L17" s="50"/>
      <c r="M17" s="50"/>
      <c r="N17" s="50"/>
      <c r="O17" s="50">
        <f t="shared" si="6"/>
        <v>0</v>
      </c>
      <c r="P17" s="50">
        <f t="shared" si="5"/>
        <v>4900</v>
      </c>
    </row>
    <row r="18" spans="1:17" ht="13" x14ac:dyDescent="0.15">
      <c r="A18" s="63" t="s">
        <v>32</v>
      </c>
      <c r="B18" s="242">
        <v>2200</v>
      </c>
      <c r="C18" s="243"/>
      <c r="D18" s="50"/>
      <c r="E18" s="50"/>
      <c r="G18" s="246">
        <v>794.04</v>
      </c>
      <c r="H18" s="50"/>
      <c r="I18" s="50"/>
      <c r="J18" s="50"/>
      <c r="K18" s="50"/>
      <c r="L18" s="50"/>
      <c r="M18" s="50"/>
      <c r="N18" s="50"/>
      <c r="O18" s="50">
        <f>SUM(C18:N18)</f>
        <v>794.04</v>
      </c>
      <c r="P18" s="50">
        <f t="shared" si="5"/>
        <v>1405.96</v>
      </c>
    </row>
    <row r="19" spans="1:17" ht="13" x14ac:dyDescent="0.15">
      <c r="A19" s="63" t="s">
        <v>86</v>
      </c>
      <c r="B19" s="242">
        <v>1200</v>
      </c>
      <c r="C19" s="243"/>
      <c r="D19" s="50">
        <v>74.900000000000006</v>
      </c>
      <c r="E19" s="50"/>
      <c r="F19" s="245">
        <v>7.63</v>
      </c>
      <c r="G19" s="246"/>
      <c r="H19" s="243">
        <v>145.1</v>
      </c>
      <c r="I19" s="50"/>
      <c r="J19" s="50"/>
      <c r="K19" s="50"/>
      <c r="L19" s="50"/>
      <c r="M19" s="50"/>
      <c r="N19" s="50"/>
      <c r="O19" s="50">
        <f>SUM(C19:N19)</f>
        <v>227.63</v>
      </c>
      <c r="P19" s="50">
        <f t="shared" si="5"/>
        <v>972.37</v>
      </c>
    </row>
    <row r="20" spans="1:17" s="59" customFormat="1" x14ac:dyDescent="0.15">
      <c r="A20" s="59" t="s">
        <v>3</v>
      </c>
      <c r="B20" s="237">
        <v>8200</v>
      </c>
      <c r="C20" s="249" t="s">
        <v>207</v>
      </c>
      <c r="D20" s="249" t="s">
        <v>207</v>
      </c>
      <c r="E20" s="249" t="s">
        <v>207</v>
      </c>
      <c r="F20" s="250" t="s">
        <v>207</v>
      </c>
      <c r="G20" s="250" t="s">
        <v>207</v>
      </c>
      <c r="H20" s="243">
        <v>27.16</v>
      </c>
      <c r="I20" s="249" t="s">
        <v>207</v>
      </c>
      <c r="J20" s="249"/>
      <c r="K20" s="249"/>
      <c r="L20" s="249"/>
      <c r="M20" s="64"/>
      <c r="N20" s="64"/>
      <c r="O20" s="64">
        <f t="shared" si="6"/>
        <v>27.16</v>
      </c>
      <c r="P20" s="64">
        <f t="shared" si="5"/>
        <v>8172.84</v>
      </c>
    </row>
    <row r="21" spans="1:17" ht="13" x14ac:dyDescent="0.15">
      <c r="A21" s="63" t="s">
        <v>5</v>
      </c>
      <c r="B21" s="242">
        <v>1600</v>
      </c>
      <c r="C21" s="243">
        <v>26.19</v>
      </c>
      <c r="D21" s="50">
        <v>25.98</v>
      </c>
      <c r="E21" s="50">
        <v>25.98</v>
      </c>
      <c r="F21" s="245">
        <v>25.98</v>
      </c>
      <c r="G21" s="246">
        <v>25.86</v>
      </c>
      <c r="H21" s="50">
        <v>25.86</v>
      </c>
      <c r="I21" s="50">
        <v>25.86</v>
      </c>
      <c r="J21" s="50"/>
      <c r="K21" s="50"/>
      <c r="L21" s="50"/>
      <c r="M21" s="50"/>
      <c r="N21" s="50"/>
      <c r="O21" s="50">
        <f>SUM(C21:N22)</f>
        <v>901.24</v>
      </c>
      <c r="P21" s="50">
        <f>B21-O21</f>
        <v>698.76</v>
      </c>
      <c r="Q21" s="20"/>
    </row>
    <row r="22" spans="1:17" x14ac:dyDescent="0.15">
      <c r="A22" s="59" t="s">
        <v>165</v>
      </c>
      <c r="B22" s="242"/>
      <c r="C22" s="243">
        <v>102.79</v>
      </c>
      <c r="D22" s="50">
        <v>102.79</v>
      </c>
      <c r="E22" s="50">
        <v>102.79</v>
      </c>
      <c r="F22" s="245">
        <v>102.79</v>
      </c>
      <c r="G22" s="246">
        <v>102.79</v>
      </c>
      <c r="H22" s="50">
        <v>102.79</v>
      </c>
      <c r="I22" s="50">
        <v>102.79</v>
      </c>
      <c r="J22" s="50"/>
      <c r="K22" s="50"/>
      <c r="L22" s="50"/>
      <c r="M22" s="50"/>
      <c r="N22" s="50"/>
      <c r="O22" s="50"/>
      <c r="P22" s="50">
        <f>B22-O22</f>
        <v>0</v>
      </c>
      <c r="Q22" s="20"/>
    </row>
    <row r="23" spans="1:17" s="59" customFormat="1" x14ac:dyDescent="0.15">
      <c r="A23" s="59" t="s">
        <v>34</v>
      </c>
      <c r="B23" s="237">
        <v>17385.84</v>
      </c>
      <c r="C23" s="243">
        <v>1448.82</v>
      </c>
      <c r="D23" s="64">
        <v>1448.82</v>
      </c>
      <c r="E23" s="64">
        <v>1448.82</v>
      </c>
      <c r="F23" s="247">
        <v>1448.82</v>
      </c>
      <c r="G23" s="247">
        <v>1448.82</v>
      </c>
      <c r="H23" s="64">
        <v>1448.82</v>
      </c>
      <c r="I23" s="64">
        <v>1448.82</v>
      </c>
      <c r="J23" s="64"/>
      <c r="K23" s="64"/>
      <c r="L23" s="64"/>
      <c r="M23" s="64"/>
      <c r="N23" s="64"/>
      <c r="O23" s="64">
        <f t="shared" si="6"/>
        <v>10141.74</v>
      </c>
      <c r="P23" s="64">
        <f>B23-O23</f>
        <v>7244.1</v>
      </c>
    </row>
    <row r="24" spans="1:17" ht="13" x14ac:dyDescent="0.15">
      <c r="A24" s="251" t="s">
        <v>35</v>
      </c>
      <c r="B24" s="242"/>
      <c r="C24" s="243"/>
      <c r="D24" s="50"/>
      <c r="E24" s="50"/>
      <c r="F24" s="245"/>
      <c r="G24" s="246"/>
      <c r="H24" s="50"/>
      <c r="I24" s="50"/>
      <c r="J24" s="50"/>
      <c r="K24" s="50"/>
      <c r="L24" s="50"/>
      <c r="M24" s="50"/>
      <c r="N24" s="50"/>
      <c r="O24" s="50"/>
      <c r="P24" s="50"/>
    </row>
    <row r="25" spans="1:17" ht="13" x14ac:dyDescent="0.15">
      <c r="A25" s="63" t="s">
        <v>79</v>
      </c>
      <c r="B25" s="242">
        <v>3722.85</v>
      </c>
      <c r="C25" s="243">
        <v>318.95999999999998</v>
      </c>
      <c r="D25" s="50">
        <v>318.95999999999998</v>
      </c>
      <c r="E25" s="50">
        <v>318.95999999999998</v>
      </c>
      <c r="F25" s="245">
        <v>318.95999999999998</v>
      </c>
      <c r="G25" s="246">
        <v>379.7</v>
      </c>
      <c r="H25" s="17">
        <v>318.95999999999998</v>
      </c>
      <c r="I25" s="50">
        <v>281.64</v>
      </c>
      <c r="J25" s="50"/>
      <c r="K25" s="50"/>
      <c r="L25" s="50"/>
      <c r="M25" s="50"/>
      <c r="N25" s="50"/>
      <c r="O25" s="50">
        <f t="shared" ref="O25:O54" si="7">SUM(C25:N25)</f>
        <v>2256.14</v>
      </c>
      <c r="P25" s="50">
        <f t="shared" ref="P25:P54" si="8">B25-O25</f>
        <v>1466.71</v>
      </c>
    </row>
    <row r="26" spans="1:17" s="59" customFormat="1" x14ac:dyDescent="0.15">
      <c r="A26" s="59" t="s">
        <v>166</v>
      </c>
      <c r="B26" s="237">
        <v>12197.76</v>
      </c>
      <c r="C26" s="243">
        <v>1016.48</v>
      </c>
      <c r="D26" s="64">
        <v>1016.48</v>
      </c>
      <c r="E26" s="64">
        <v>1016.48</v>
      </c>
      <c r="F26" s="247">
        <v>1016.48</v>
      </c>
      <c r="G26" s="247">
        <v>1016.48</v>
      </c>
      <c r="H26" s="64">
        <v>1016.48</v>
      </c>
      <c r="I26" s="64">
        <v>1016.48</v>
      </c>
      <c r="J26" s="64"/>
      <c r="K26" s="64"/>
      <c r="L26" s="64"/>
      <c r="M26" s="64"/>
      <c r="N26" s="64"/>
      <c r="O26" s="64">
        <f t="shared" si="7"/>
        <v>7115.3599999999988</v>
      </c>
      <c r="P26" s="64">
        <f t="shared" si="8"/>
        <v>5082.4000000000015</v>
      </c>
    </row>
    <row r="27" spans="1:17" s="59" customFormat="1" x14ac:dyDescent="0.15">
      <c r="A27" s="59" t="s">
        <v>36</v>
      </c>
      <c r="B27" s="237">
        <v>0</v>
      </c>
      <c r="C27" s="243"/>
      <c r="D27" s="64"/>
      <c r="E27" s="64"/>
      <c r="F27" s="247"/>
      <c r="G27" s="247"/>
      <c r="H27" s="64"/>
      <c r="I27" s="64"/>
      <c r="J27" s="64"/>
      <c r="K27" s="64"/>
      <c r="L27" s="64"/>
      <c r="M27" s="64"/>
      <c r="N27" s="64"/>
      <c r="O27" s="64">
        <f t="shared" si="7"/>
        <v>0</v>
      </c>
      <c r="P27" s="64">
        <f t="shared" si="8"/>
        <v>0</v>
      </c>
    </row>
    <row r="28" spans="1:17" ht="13" x14ac:dyDescent="0.15">
      <c r="A28" s="63" t="s">
        <v>203</v>
      </c>
      <c r="B28" s="242">
        <v>2927.52</v>
      </c>
      <c r="C28" s="243">
        <v>487.92</v>
      </c>
      <c r="D28" s="50">
        <v>487.92</v>
      </c>
      <c r="E28" s="50">
        <v>487.92</v>
      </c>
      <c r="F28" s="245">
        <v>487.92</v>
      </c>
      <c r="G28" s="246">
        <v>487.92</v>
      </c>
      <c r="H28" s="50">
        <v>487.92</v>
      </c>
      <c r="I28" s="50"/>
      <c r="J28" s="50"/>
      <c r="K28" s="50"/>
      <c r="L28" s="50"/>
      <c r="M28" s="50"/>
      <c r="N28" s="50"/>
      <c r="O28" s="50">
        <f t="shared" si="7"/>
        <v>2927.52</v>
      </c>
      <c r="P28" s="50">
        <f t="shared" si="8"/>
        <v>0</v>
      </c>
    </row>
    <row r="29" spans="1:17" x14ac:dyDescent="0.15">
      <c r="A29" s="59" t="s">
        <v>202</v>
      </c>
      <c r="B29" s="242">
        <v>16153.64</v>
      </c>
      <c r="C29" s="243">
        <v>1216.48</v>
      </c>
      <c r="D29" s="50">
        <v>1216.48</v>
      </c>
      <c r="E29" s="50">
        <v>1216.48</v>
      </c>
      <c r="F29" s="245">
        <v>1216.48</v>
      </c>
      <c r="G29" s="246">
        <v>1216.48</v>
      </c>
      <c r="H29" s="50">
        <v>1216.48</v>
      </c>
      <c r="I29" s="50">
        <v>1216.48</v>
      </c>
      <c r="J29" s="50"/>
      <c r="K29" s="50"/>
      <c r="L29" s="50"/>
      <c r="M29" s="50"/>
      <c r="N29" s="50"/>
      <c r="O29" s="50">
        <f t="shared" si="7"/>
        <v>8515.3599999999988</v>
      </c>
      <c r="P29" s="50">
        <f t="shared" si="8"/>
        <v>7638.2800000000007</v>
      </c>
    </row>
    <row r="30" spans="1:17" s="63" customFormat="1" ht="13" x14ac:dyDescent="0.15">
      <c r="A30" s="63" t="s">
        <v>117</v>
      </c>
      <c r="B30" s="230">
        <v>0</v>
      </c>
      <c r="C30" s="252"/>
      <c r="D30" s="253"/>
      <c r="E30" s="253"/>
      <c r="F30" s="246"/>
      <c r="G30" s="246"/>
      <c r="H30" s="253"/>
      <c r="I30" s="253"/>
      <c r="J30" s="253"/>
      <c r="K30" s="253"/>
      <c r="L30" s="253"/>
      <c r="M30" s="253"/>
      <c r="N30" s="253"/>
      <c r="O30" s="253">
        <f t="shared" si="7"/>
        <v>0</v>
      </c>
      <c r="P30" s="253">
        <f t="shared" si="8"/>
        <v>0</v>
      </c>
    </row>
    <row r="31" spans="1:17" s="59" customFormat="1" x14ac:dyDescent="0.15">
      <c r="A31" s="59" t="s">
        <v>173</v>
      </c>
      <c r="B31" s="237">
        <v>7149.96</v>
      </c>
      <c r="C31" s="243">
        <v>595.83000000000004</v>
      </c>
      <c r="D31" s="64">
        <v>595.83000000000004</v>
      </c>
      <c r="E31" s="64">
        <v>595.83000000000004</v>
      </c>
      <c r="F31" s="247">
        <v>595.83000000000004</v>
      </c>
      <c r="G31" s="247">
        <v>595.83000000000004</v>
      </c>
      <c r="H31" s="64">
        <v>595.83000000000004</v>
      </c>
      <c r="I31" s="64">
        <v>595.83000000000004</v>
      </c>
      <c r="J31" s="64"/>
      <c r="K31" s="64"/>
      <c r="L31" s="64"/>
      <c r="M31" s="64"/>
      <c r="N31" s="64"/>
      <c r="O31" s="64">
        <f t="shared" si="7"/>
        <v>4170.8100000000004</v>
      </c>
      <c r="P31" s="64">
        <f t="shared" si="8"/>
        <v>2979.1499999999996</v>
      </c>
    </row>
    <row r="32" spans="1:17" s="59" customFormat="1" ht="12.75" customHeight="1" x14ac:dyDescent="0.15">
      <c r="A32" s="59" t="s">
        <v>38</v>
      </c>
      <c r="B32" s="237">
        <v>1000</v>
      </c>
      <c r="C32" s="243"/>
      <c r="D32" s="64">
        <v>100</v>
      </c>
      <c r="E32" s="64"/>
      <c r="F32" s="247"/>
      <c r="G32" s="247">
        <v>35.880000000000003</v>
      </c>
      <c r="H32" s="64"/>
      <c r="I32" s="64">
        <v>30</v>
      </c>
      <c r="J32" s="64"/>
      <c r="K32" s="64"/>
      <c r="L32" s="64"/>
      <c r="M32" s="254"/>
      <c r="N32" s="64"/>
      <c r="O32" s="64">
        <f t="shared" si="7"/>
        <v>165.88</v>
      </c>
      <c r="P32" s="64">
        <f t="shared" si="8"/>
        <v>834.12</v>
      </c>
    </row>
    <row r="33" spans="1:18" s="59" customFormat="1" ht="12.75" customHeight="1" x14ac:dyDescent="0.15">
      <c r="A33" s="59" t="s">
        <v>199</v>
      </c>
      <c r="B33" s="237">
        <v>1000</v>
      </c>
      <c r="C33" s="243"/>
      <c r="D33" s="64"/>
      <c r="E33" s="64"/>
      <c r="F33" s="247"/>
      <c r="G33" s="247"/>
      <c r="H33" s="64"/>
      <c r="I33" s="64"/>
      <c r="J33" s="64"/>
      <c r="K33" s="64"/>
      <c r="L33" s="64"/>
      <c r="M33" s="254"/>
      <c r="N33" s="64"/>
      <c r="O33" s="64">
        <f t="shared" ref="O33" si="9">SUM(C33:N33)</f>
        <v>0</v>
      </c>
      <c r="P33" s="64">
        <f t="shared" ref="P33" si="10">B33-O33</f>
        <v>1000</v>
      </c>
    </row>
    <row r="34" spans="1:18" ht="13" x14ac:dyDescent="0.15">
      <c r="A34" s="63" t="s">
        <v>39</v>
      </c>
      <c r="B34" s="242">
        <v>5000</v>
      </c>
      <c r="C34" s="243">
        <v>1000</v>
      </c>
      <c r="D34" s="50">
        <v>107.26</v>
      </c>
      <c r="E34" s="50">
        <v>1000</v>
      </c>
      <c r="F34" s="245"/>
      <c r="G34" s="246">
        <v>1000</v>
      </c>
      <c r="H34" s="50">
        <v>14.95</v>
      </c>
      <c r="I34" s="50"/>
      <c r="J34" s="50"/>
      <c r="K34" s="50"/>
      <c r="L34" s="50"/>
      <c r="M34" s="50"/>
      <c r="N34" s="50"/>
      <c r="O34" s="50">
        <f t="shared" si="7"/>
        <v>3122.21</v>
      </c>
      <c r="P34" s="50">
        <f t="shared" si="8"/>
        <v>1877.79</v>
      </c>
    </row>
    <row r="35" spans="1:18" s="59" customFormat="1" x14ac:dyDescent="0.15">
      <c r="A35" s="59" t="s">
        <v>40</v>
      </c>
      <c r="B35" s="237">
        <v>3000</v>
      </c>
      <c r="C35" s="243"/>
      <c r="D35" s="64">
        <v>1418.57</v>
      </c>
      <c r="E35" s="64">
        <v>118.09</v>
      </c>
      <c r="F35" s="247"/>
      <c r="G35" s="247"/>
      <c r="H35" s="64">
        <v>220.55</v>
      </c>
      <c r="I35" s="64"/>
      <c r="J35" s="64"/>
      <c r="K35" s="64"/>
      <c r="L35" s="64"/>
      <c r="M35" s="64"/>
      <c r="N35" s="64"/>
      <c r="O35" s="64">
        <f t="shared" si="7"/>
        <v>1757.2099999999998</v>
      </c>
      <c r="P35" s="64">
        <f t="shared" si="8"/>
        <v>1242.7900000000002</v>
      </c>
    </row>
    <row r="36" spans="1:18" s="59" customFormat="1" x14ac:dyDescent="0.15">
      <c r="A36" s="59" t="s">
        <v>212</v>
      </c>
      <c r="B36" s="237">
        <v>1000</v>
      </c>
      <c r="C36" s="243"/>
      <c r="D36" s="64">
        <v>133.53</v>
      </c>
      <c r="E36" s="64">
        <v>188.89</v>
      </c>
      <c r="F36" s="247"/>
      <c r="G36" s="247"/>
      <c r="H36" s="64">
        <v>305.08999999999997</v>
      </c>
      <c r="I36" s="64"/>
      <c r="J36" s="64"/>
      <c r="K36" s="64"/>
      <c r="L36" s="64"/>
      <c r="M36" s="64"/>
      <c r="N36" s="64"/>
      <c r="O36" s="64">
        <f t="shared" si="7"/>
        <v>627.51</v>
      </c>
      <c r="P36" s="64">
        <f t="shared" si="8"/>
        <v>372.49</v>
      </c>
    </row>
    <row r="37" spans="1:18" s="59" customFormat="1" x14ac:dyDescent="0.15">
      <c r="A37" s="59" t="s">
        <v>213</v>
      </c>
      <c r="B37" s="237">
        <v>2000</v>
      </c>
      <c r="C37" s="243">
        <v>52.63</v>
      </c>
      <c r="D37" s="64"/>
      <c r="E37" s="64">
        <v>177.91</v>
      </c>
      <c r="F37" s="247"/>
      <c r="G37" s="247"/>
      <c r="H37" s="64"/>
      <c r="I37" s="64">
        <v>15.59</v>
      </c>
      <c r="J37" s="64"/>
      <c r="K37" s="64"/>
      <c r="L37" s="64"/>
      <c r="M37" s="64"/>
      <c r="N37" s="64"/>
      <c r="O37" s="64">
        <f t="shared" si="7"/>
        <v>246.13</v>
      </c>
      <c r="P37" s="64">
        <f t="shared" si="8"/>
        <v>1753.87</v>
      </c>
    </row>
    <row r="38" spans="1:18" s="59" customFormat="1" x14ac:dyDescent="0.15">
      <c r="A38" s="59" t="s">
        <v>41</v>
      </c>
      <c r="B38" s="237">
        <v>4000</v>
      </c>
      <c r="C38" s="243">
        <v>187.84</v>
      </c>
      <c r="D38" s="64">
        <v>299.58</v>
      </c>
      <c r="E38" s="64">
        <v>234.57</v>
      </c>
      <c r="F38" s="247">
        <v>345.27</v>
      </c>
      <c r="G38" s="247">
        <v>172.25</v>
      </c>
      <c r="H38" s="64">
        <v>81.84</v>
      </c>
      <c r="I38" s="64">
        <v>-147.74</v>
      </c>
      <c r="J38" s="64"/>
      <c r="K38" s="64"/>
      <c r="L38" s="64"/>
      <c r="M38" s="64"/>
      <c r="N38" s="64"/>
      <c r="O38" s="64">
        <f>SUM(C38:N39)</f>
        <v>1207.7100000000003</v>
      </c>
      <c r="P38" s="64">
        <f t="shared" si="8"/>
        <v>2792.29</v>
      </c>
      <c r="R38" s="64"/>
    </row>
    <row r="39" spans="1:18" s="59" customFormat="1" x14ac:dyDescent="0.15">
      <c r="A39" s="59" t="s">
        <v>167</v>
      </c>
      <c r="B39" s="237"/>
      <c r="C39" s="243">
        <v>4.4000000000000004</v>
      </c>
      <c r="D39" s="64">
        <v>4.4000000000000004</v>
      </c>
      <c r="E39" s="64">
        <v>4.4000000000000004</v>
      </c>
      <c r="F39" s="247">
        <v>4.4000000000000004</v>
      </c>
      <c r="G39" s="247">
        <v>5.5</v>
      </c>
      <c r="H39" s="64">
        <v>4.4000000000000004</v>
      </c>
      <c r="I39" s="64">
        <v>6.6</v>
      </c>
      <c r="J39" s="64"/>
      <c r="K39" s="64"/>
      <c r="L39" s="64"/>
      <c r="M39" s="64"/>
      <c r="N39" s="64"/>
      <c r="O39" s="64"/>
      <c r="P39" s="64">
        <f t="shared" si="8"/>
        <v>0</v>
      </c>
      <c r="R39" s="64"/>
    </row>
    <row r="40" spans="1:18" s="59" customFormat="1" x14ac:dyDescent="0.15">
      <c r="A40" s="59" t="s">
        <v>217</v>
      </c>
      <c r="B40" s="237"/>
      <c r="C40" s="243"/>
      <c r="D40" s="64">
        <v>1</v>
      </c>
      <c r="E40" s="64">
        <v>91.4</v>
      </c>
      <c r="F40" s="247">
        <v>25.62</v>
      </c>
      <c r="G40" s="247">
        <v>28.78</v>
      </c>
      <c r="H40" s="64">
        <v>110.29</v>
      </c>
      <c r="I40" s="64">
        <v>37.630000000000003</v>
      </c>
      <c r="J40" s="64"/>
      <c r="K40" s="64"/>
      <c r="L40" s="64"/>
      <c r="M40" s="64"/>
      <c r="N40" s="64"/>
      <c r="O40" s="50">
        <f t="shared" si="7"/>
        <v>294.72000000000003</v>
      </c>
      <c r="P40" s="50">
        <f t="shared" si="8"/>
        <v>-294.72000000000003</v>
      </c>
      <c r="R40" s="64"/>
    </row>
    <row r="41" spans="1:18" ht="13" x14ac:dyDescent="0.15">
      <c r="A41" s="63" t="s">
        <v>8</v>
      </c>
      <c r="B41" s="242">
        <v>350</v>
      </c>
      <c r="C41" s="243"/>
      <c r="D41" s="50"/>
      <c r="E41" s="50">
        <v>77</v>
      </c>
      <c r="F41" s="245">
        <v>22</v>
      </c>
      <c r="G41" s="246">
        <v>33</v>
      </c>
      <c r="H41" s="50"/>
      <c r="I41" s="50"/>
      <c r="J41" s="50"/>
      <c r="K41" s="50"/>
      <c r="L41" s="50"/>
      <c r="M41" s="50"/>
      <c r="N41" s="50"/>
      <c r="O41" s="50">
        <f t="shared" si="7"/>
        <v>132</v>
      </c>
      <c r="P41" s="50">
        <f t="shared" si="8"/>
        <v>218</v>
      </c>
    </row>
    <row r="42" spans="1:18" ht="13" x14ac:dyDescent="0.15">
      <c r="A42" s="63" t="s">
        <v>42</v>
      </c>
      <c r="B42" s="242">
        <v>600</v>
      </c>
      <c r="C42" s="243"/>
      <c r="D42" s="50">
        <v>139.38</v>
      </c>
      <c r="E42" s="50"/>
      <c r="F42" s="245">
        <v>11</v>
      </c>
      <c r="G42" s="246"/>
      <c r="H42" s="50"/>
      <c r="I42" s="50"/>
      <c r="J42" s="50"/>
      <c r="K42" s="50"/>
      <c r="L42" s="50"/>
      <c r="M42" s="50"/>
      <c r="N42" s="50"/>
      <c r="O42" s="50">
        <f>SUM(C42:N43)</f>
        <v>752.70999999999992</v>
      </c>
      <c r="P42" s="50">
        <f t="shared" si="8"/>
        <v>-152.70999999999992</v>
      </c>
      <c r="Q42" s="17" t="s">
        <v>214</v>
      </c>
    </row>
    <row r="43" spans="1:18" ht="13" x14ac:dyDescent="0.15">
      <c r="A43" s="63" t="s">
        <v>209</v>
      </c>
      <c r="B43" s="242"/>
      <c r="C43" s="243">
        <v>9</v>
      </c>
      <c r="D43" s="50">
        <v>137.1</v>
      </c>
      <c r="E43" s="50">
        <v>59.46</v>
      </c>
      <c r="F43" s="245">
        <v>348.89</v>
      </c>
      <c r="G43" s="246">
        <v>47.88</v>
      </c>
      <c r="H43" s="50"/>
      <c r="I43" s="50"/>
      <c r="J43" s="50"/>
      <c r="K43" s="50"/>
      <c r="L43" s="50"/>
      <c r="M43" s="50"/>
      <c r="N43" s="50"/>
      <c r="O43" s="50"/>
      <c r="P43" s="50"/>
      <c r="Q43" s="50">
        <f>SUM(C43:N43)</f>
        <v>602.33000000000004</v>
      </c>
      <c r="R43" s="17" t="s">
        <v>215</v>
      </c>
    </row>
    <row r="44" spans="1:18" ht="13" x14ac:dyDescent="0.15">
      <c r="A44" s="63" t="s">
        <v>45</v>
      </c>
      <c r="B44" s="242">
        <v>1000</v>
      </c>
      <c r="C44" s="243"/>
      <c r="D44" s="50"/>
      <c r="E44" s="50"/>
      <c r="F44" s="245"/>
      <c r="G44" s="246"/>
      <c r="H44" s="50"/>
      <c r="I44" s="50"/>
      <c r="J44" s="50"/>
      <c r="K44" s="50"/>
      <c r="L44" s="50"/>
      <c r="M44" s="255"/>
      <c r="N44" s="50"/>
      <c r="O44" s="50">
        <f t="shared" ref="O44" si="11">SUM(C44:N44)</f>
        <v>0</v>
      </c>
      <c r="P44" s="50">
        <f t="shared" ref="P44" si="12">B44-O44</f>
        <v>1000</v>
      </c>
    </row>
    <row r="45" spans="1:18" s="59" customFormat="1" x14ac:dyDescent="0.15">
      <c r="A45" s="59" t="s">
        <v>102</v>
      </c>
      <c r="B45" s="237">
        <v>1200</v>
      </c>
      <c r="C45" s="243">
        <v>108.6</v>
      </c>
      <c r="D45" s="64">
        <v>40.119999999999997</v>
      </c>
      <c r="E45" s="64"/>
      <c r="F45" s="247">
        <v>21.3</v>
      </c>
      <c r="G45" s="247">
        <v>452</v>
      </c>
      <c r="H45" s="64">
        <v>31.8</v>
      </c>
      <c r="I45" s="64"/>
      <c r="J45" s="64"/>
      <c r="K45" s="64"/>
      <c r="L45" s="64"/>
      <c r="M45" s="64"/>
      <c r="N45" s="64"/>
      <c r="O45" s="64">
        <f t="shared" si="7"/>
        <v>653.81999999999994</v>
      </c>
      <c r="P45" s="64">
        <f t="shared" si="8"/>
        <v>546.18000000000006</v>
      </c>
    </row>
    <row r="46" spans="1:18" s="59" customFormat="1" x14ac:dyDescent="0.15">
      <c r="A46" s="59" t="s">
        <v>6</v>
      </c>
      <c r="B46" s="237">
        <v>800</v>
      </c>
      <c r="C46" s="243"/>
      <c r="D46" s="64">
        <v>169.19</v>
      </c>
      <c r="E46" s="64"/>
      <c r="F46" s="247">
        <v>443.09</v>
      </c>
      <c r="G46" s="247">
        <v>999</v>
      </c>
      <c r="H46" s="64">
        <v>34.99</v>
      </c>
      <c r="I46" s="64">
        <v>17.5</v>
      </c>
      <c r="J46" s="64"/>
      <c r="K46" s="64"/>
      <c r="L46" s="64"/>
      <c r="M46" s="64"/>
      <c r="N46" s="64"/>
      <c r="O46" s="64">
        <f t="shared" si="7"/>
        <v>1663.77</v>
      </c>
      <c r="P46" s="64">
        <f t="shared" si="8"/>
        <v>-863.77</v>
      </c>
    </row>
    <row r="47" spans="1:18" s="59" customFormat="1" x14ac:dyDescent="0.15">
      <c r="A47" s="59" t="s">
        <v>44</v>
      </c>
      <c r="B47" s="237">
        <v>440</v>
      </c>
      <c r="C47" s="243">
        <v>220</v>
      </c>
      <c r="D47" s="64"/>
      <c r="E47" s="64"/>
      <c r="F47" s="247"/>
      <c r="G47" s="247"/>
      <c r="H47" s="64"/>
      <c r="I47" s="64"/>
      <c r="J47" s="64"/>
      <c r="K47" s="64"/>
      <c r="L47" s="64"/>
      <c r="M47" s="64"/>
      <c r="N47" s="64"/>
      <c r="O47" s="64">
        <f t="shared" si="7"/>
        <v>220</v>
      </c>
      <c r="P47" s="64">
        <f t="shared" si="8"/>
        <v>220</v>
      </c>
    </row>
    <row r="48" spans="1:18" s="59" customFormat="1" x14ac:dyDescent="0.15">
      <c r="A48" s="59" t="s">
        <v>168</v>
      </c>
      <c r="B48" s="237">
        <v>460</v>
      </c>
      <c r="C48" s="243"/>
      <c r="D48" s="64"/>
      <c r="E48" s="64"/>
      <c r="F48" s="247"/>
      <c r="G48" s="247"/>
      <c r="H48" s="64"/>
      <c r="I48" s="64"/>
      <c r="J48" s="64"/>
      <c r="K48" s="64"/>
      <c r="L48" s="64"/>
      <c r="M48" s="64"/>
      <c r="N48" s="64"/>
      <c r="O48" s="64">
        <f t="shared" si="7"/>
        <v>0</v>
      </c>
      <c r="P48" s="64">
        <f t="shared" si="8"/>
        <v>460</v>
      </c>
    </row>
    <row r="49" spans="1:16" s="59" customFormat="1" x14ac:dyDescent="0.15">
      <c r="A49" s="59" t="s">
        <v>46</v>
      </c>
      <c r="B49" s="237">
        <v>1500</v>
      </c>
      <c r="C49" s="243"/>
      <c r="D49" s="64"/>
      <c r="E49" s="64">
        <v>375</v>
      </c>
      <c r="F49" s="247"/>
      <c r="G49" s="247"/>
      <c r="H49" s="64">
        <v>375</v>
      </c>
      <c r="I49" s="64"/>
      <c r="J49" s="64"/>
      <c r="K49" s="64"/>
      <c r="L49" s="64"/>
      <c r="M49" s="64"/>
      <c r="N49" s="64"/>
      <c r="O49" s="64">
        <f t="shared" si="7"/>
        <v>750</v>
      </c>
      <c r="P49" s="64">
        <f t="shared" si="8"/>
        <v>750</v>
      </c>
    </row>
    <row r="50" spans="1:16" x14ac:dyDescent="0.15">
      <c r="A50" s="59" t="s">
        <v>4</v>
      </c>
      <c r="B50" s="242">
        <v>1300</v>
      </c>
      <c r="C50" s="243"/>
      <c r="D50" s="50">
        <v>160</v>
      </c>
      <c r="E50" s="50"/>
      <c r="F50" s="245"/>
      <c r="G50" s="246"/>
      <c r="H50" s="50"/>
      <c r="I50" s="50"/>
      <c r="J50" s="50"/>
      <c r="K50" s="50"/>
      <c r="L50" s="50"/>
      <c r="M50" s="50"/>
      <c r="N50" s="50"/>
      <c r="O50" s="50">
        <f t="shared" si="7"/>
        <v>160</v>
      </c>
      <c r="P50" s="50">
        <f t="shared" si="8"/>
        <v>1140</v>
      </c>
    </row>
    <row r="51" spans="1:16" x14ac:dyDescent="0.15">
      <c r="A51" s="59" t="s">
        <v>169</v>
      </c>
      <c r="B51" s="242"/>
      <c r="C51" s="243">
        <v>-35</v>
      </c>
      <c r="D51" s="50"/>
      <c r="E51" s="50">
        <v>-35</v>
      </c>
      <c r="F51" s="245">
        <v>-12</v>
      </c>
      <c r="G51" s="246"/>
      <c r="H51" s="50"/>
      <c r="I51" s="50"/>
      <c r="J51" s="50"/>
      <c r="K51" s="50"/>
      <c r="L51" s="50"/>
      <c r="M51" s="50"/>
      <c r="N51" s="50"/>
      <c r="O51" s="50">
        <f t="shared" si="7"/>
        <v>-82</v>
      </c>
      <c r="P51" s="50">
        <f t="shared" si="8"/>
        <v>82</v>
      </c>
    </row>
    <row r="52" spans="1:16" ht="13" x14ac:dyDescent="0.15">
      <c r="A52" s="63" t="s">
        <v>7</v>
      </c>
      <c r="B52" s="242">
        <v>1200</v>
      </c>
      <c r="C52" s="243">
        <v>355.65</v>
      </c>
      <c r="D52" s="50">
        <v>61.58</v>
      </c>
      <c r="E52" s="50">
        <v>-247.27</v>
      </c>
      <c r="F52" s="245">
        <v>44.5</v>
      </c>
      <c r="G52" s="246"/>
      <c r="H52" s="50"/>
      <c r="I52" s="50"/>
      <c r="J52" s="50"/>
      <c r="K52" s="50"/>
      <c r="L52" s="50"/>
      <c r="M52" s="50"/>
      <c r="N52" s="50"/>
      <c r="O52" s="50">
        <f t="shared" si="7"/>
        <v>214.45999999999995</v>
      </c>
      <c r="P52" s="50">
        <f t="shared" si="8"/>
        <v>985.54000000000008</v>
      </c>
    </row>
    <row r="53" spans="1:16" s="63" customFormat="1" x14ac:dyDescent="0.15">
      <c r="A53" s="59" t="s">
        <v>84</v>
      </c>
      <c r="B53" s="230">
        <v>1200</v>
      </c>
      <c r="C53" s="252"/>
      <c r="D53" s="253"/>
      <c r="E53" s="253"/>
      <c r="F53" s="246"/>
      <c r="G53" s="246"/>
      <c r="H53" s="253">
        <v>600</v>
      </c>
      <c r="I53" s="253"/>
      <c r="J53" s="253"/>
      <c r="K53" s="253"/>
      <c r="L53" s="253"/>
      <c r="M53" s="253"/>
      <c r="N53" s="253"/>
      <c r="O53" s="253">
        <f t="shared" si="7"/>
        <v>600</v>
      </c>
      <c r="P53" s="253">
        <f t="shared" si="8"/>
        <v>600</v>
      </c>
    </row>
    <row r="54" spans="1:16" s="59" customFormat="1" x14ac:dyDescent="0.15">
      <c r="A54" s="239" t="s">
        <v>83</v>
      </c>
      <c r="B54" s="256">
        <v>0</v>
      </c>
      <c r="C54" s="257"/>
      <c r="D54" s="258"/>
      <c r="E54" s="259"/>
      <c r="F54" s="259"/>
      <c r="G54" s="258"/>
      <c r="H54" s="258"/>
      <c r="I54" s="258"/>
      <c r="J54" s="258"/>
      <c r="K54" s="258"/>
      <c r="L54" s="258"/>
      <c r="M54" s="258"/>
      <c r="N54" s="258"/>
      <c r="O54" s="258">
        <f t="shared" si="7"/>
        <v>0</v>
      </c>
      <c r="P54" s="258">
        <f t="shared" si="8"/>
        <v>0</v>
      </c>
    </row>
    <row r="55" spans="1:16" ht="14" thickBot="1" x14ac:dyDescent="0.2">
      <c r="A55" s="229" t="s">
        <v>47</v>
      </c>
      <c r="B55" s="260">
        <f t="shared" ref="B55:N55" si="13">SUM(B2:B54)</f>
        <v>242262.36000000002</v>
      </c>
      <c r="C55" s="260">
        <f t="shared" si="13"/>
        <v>9273.9</v>
      </c>
      <c r="D55" s="260">
        <f t="shared" si="13"/>
        <v>29387.7</v>
      </c>
      <c r="E55" s="260">
        <f t="shared" si="13"/>
        <v>11362.489999999996</v>
      </c>
      <c r="F55" s="260">
        <f t="shared" si="13"/>
        <v>54695.040000000008</v>
      </c>
      <c r="G55" s="260">
        <f t="shared" si="13"/>
        <v>24583.320000000003</v>
      </c>
      <c r="H55" s="260">
        <f t="shared" si="13"/>
        <v>13581.719999999998</v>
      </c>
      <c r="I55" s="260">
        <f t="shared" si="13"/>
        <v>12593.289999999997</v>
      </c>
      <c r="J55" s="260">
        <f t="shared" si="13"/>
        <v>0</v>
      </c>
      <c r="K55" s="260">
        <f t="shared" si="13"/>
        <v>0</v>
      </c>
      <c r="L55" s="260">
        <f t="shared" si="13"/>
        <v>0</v>
      </c>
      <c r="M55" s="260">
        <f t="shared" si="13"/>
        <v>0</v>
      </c>
      <c r="N55" s="260">
        <f t="shared" si="13"/>
        <v>0</v>
      </c>
      <c r="O55" s="260">
        <f>SUM(C55:N55)</f>
        <v>155477.46000000002</v>
      </c>
      <c r="P55" s="260">
        <f>SUM(P3:P54)</f>
        <v>86784.899999999936</v>
      </c>
    </row>
    <row r="56" spans="1:16" s="59" customFormat="1" ht="13" thickTop="1" x14ac:dyDescent="0.15">
      <c r="A56" s="261">
        <f>B55/12</f>
        <v>20188.530000000002</v>
      </c>
      <c r="B56" s="262" t="s">
        <v>170</v>
      </c>
      <c r="C56" s="263"/>
      <c r="D56" s="264"/>
      <c r="E56" s="265"/>
      <c r="F56" s="265"/>
      <c r="G56" s="264"/>
      <c r="H56" s="264"/>
      <c r="I56" s="264"/>
      <c r="J56" s="264"/>
      <c r="K56" s="264"/>
      <c r="L56" s="264"/>
      <c r="M56" s="264"/>
      <c r="N56" s="264"/>
      <c r="O56" s="264"/>
      <c r="P56" s="264">
        <f>B55-O55</f>
        <v>86784.9</v>
      </c>
    </row>
    <row r="57" spans="1:16" s="59" customFormat="1" x14ac:dyDescent="0.15">
      <c r="A57" s="266" t="s">
        <v>103</v>
      </c>
      <c r="G57" s="264"/>
      <c r="H57" s="264"/>
      <c r="I57" s="264"/>
      <c r="J57" s="288"/>
      <c r="K57" s="262"/>
      <c r="L57" s="264"/>
      <c r="M57" s="264"/>
      <c r="N57" s="262"/>
      <c r="O57" s="262"/>
      <c r="P57" s="264"/>
    </row>
    <row r="58" spans="1:16" s="59" customFormat="1" x14ac:dyDescent="0.15">
      <c r="A58" s="266"/>
      <c r="G58" s="264"/>
      <c r="H58" s="264"/>
      <c r="I58" s="264"/>
      <c r="J58" s="288"/>
      <c r="K58" s="262"/>
      <c r="L58" s="264"/>
      <c r="M58" s="264"/>
      <c r="N58" s="264"/>
      <c r="O58" s="264"/>
      <c r="P58" s="264"/>
    </row>
    <row r="59" spans="1:16" s="59" customFormat="1" x14ac:dyDescent="0.15">
      <c r="A59" s="239"/>
      <c r="B59" s="264"/>
      <c r="C59" s="263"/>
      <c r="D59" s="267"/>
      <c r="E59" s="254"/>
      <c r="F59" s="268"/>
      <c r="G59" s="264"/>
      <c r="H59" s="264"/>
      <c r="I59" s="267"/>
      <c r="J59" s="269"/>
      <c r="K59" s="264"/>
      <c r="L59" s="264"/>
      <c r="M59" s="264"/>
      <c r="N59" s="264"/>
      <c r="O59" s="264">
        <f t="shared" ref="O59" si="14">SUM(O55:O57)</f>
        <v>155477.46000000002</v>
      </c>
      <c r="P59" s="264"/>
    </row>
    <row r="60" spans="1:16" ht="26" x14ac:dyDescent="0.15">
      <c r="A60" s="63" t="s">
        <v>171</v>
      </c>
      <c r="F60" s="270"/>
      <c r="G60" s="271"/>
      <c r="J60" s="50"/>
      <c r="L60" s="50"/>
      <c r="O60" s="267"/>
    </row>
    <row r="61" spans="1:16" x14ac:dyDescent="0.15">
      <c r="A61" s="272"/>
      <c r="B61" s="273"/>
      <c r="C61" s="274"/>
      <c r="D61" s="27"/>
      <c r="E61" s="242"/>
      <c r="F61" s="275"/>
      <c r="G61" s="271"/>
      <c r="H61" s="276"/>
      <c r="I61" s="276"/>
      <c r="J61" s="27"/>
      <c r="K61" s="276"/>
      <c r="L61" s="242"/>
      <c r="M61" s="242"/>
      <c r="N61" s="242"/>
      <c r="O61" s="277"/>
    </row>
    <row r="62" spans="1:16" x14ac:dyDescent="0.15">
      <c r="A62" s="272"/>
      <c r="B62" s="273"/>
      <c r="C62" s="274"/>
      <c r="D62" s="278"/>
      <c r="E62" s="242"/>
      <c r="F62" s="27"/>
      <c r="H62" s="276"/>
      <c r="I62" s="242"/>
      <c r="J62" s="242"/>
      <c r="K62" s="242"/>
      <c r="L62" s="242"/>
      <c r="M62" s="242"/>
      <c r="N62" s="27"/>
      <c r="O62" s="242"/>
    </row>
    <row r="63" spans="1:16" x14ac:dyDescent="0.15">
      <c r="A63" s="272"/>
      <c r="B63" s="280"/>
      <c r="C63" s="281"/>
      <c r="D63" s="282"/>
    </row>
    <row r="64" spans="1:16" ht="12.75" customHeight="1" x14ac:dyDescent="0.15">
      <c r="A64" s="272"/>
      <c r="B64" s="280"/>
      <c r="C64" s="281"/>
      <c r="D64" s="282"/>
      <c r="O64" s="50"/>
    </row>
    <row r="65" spans="1:6" ht="12.75" customHeight="1" x14ac:dyDescent="0.15">
      <c r="A65" s="272"/>
      <c r="B65" s="280"/>
      <c r="C65" s="281"/>
      <c r="D65" s="282"/>
      <c r="E65" s="283"/>
      <c r="F65" s="283"/>
    </row>
    <row r="66" spans="1:6" ht="12.75" customHeight="1" x14ac:dyDescent="0.15">
      <c r="A66" s="284"/>
      <c r="B66" s="280"/>
      <c r="C66" s="281"/>
      <c r="D66" s="282"/>
      <c r="E66" s="283"/>
      <c r="F66" s="283"/>
    </row>
    <row r="67" spans="1:6" x14ac:dyDescent="0.15">
      <c r="A67" s="272"/>
      <c r="B67" s="280"/>
      <c r="C67" s="281"/>
      <c r="D67" s="282"/>
      <c r="E67" s="283"/>
      <c r="F67" s="283"/>
    </row>
    <row r="68" spans="1:6" x14ac:dyDescent="0.15">
      <c r="A68" s="272"/>
      <c r="B68" s="285"/>
    </row>
    <row r="69" spans="1:6" x14ac:dyDescent="0.15">
      <c r="A69" s="286"/>
      <c r="B69" s="285"/>
    </row>
  </sheetData>
  <printOptions headings="1" gridLines="1"/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5"/>
  <sheetViews>
    <sheetView workbookViewId="0"/>
  </sheetViews>
  <sheetFormatPr baseColWidth="10" defaultColWidth="8.83203125" defaultRowHeight="13" x14ac:dyDescent="0.15"/>
  <cols>
    <col min="1" max="1" width="15.6640625" customWidth="1"/>
    <col min="2" max="2" width="4.6640625" customWidth="1"/>
    <col min="3" max="3" width="11.6640625" style="37" customWidth="1"/>
    <col min="4" max="4" width="4.6640625" customWidth="1"/>
    <col min="5" max="5" width="11.6640625" customWidth="1"/>
    <col min="6" max="6" width="4.6640625" customWidth="1"/>
    <col min="7" max="7" width="11.6640625" customWidth="1"/>
    <col min="8" max="8" width="4.6640625" customWidth="1"/>
    <col min="9" max="9" width="11.6640625" customWidth="1"/>
    <col min="10" max="10" width="4.6640625" customWidth="1"/>
    <col min="11" max="11" width="11.6640625" customWidth="1"/>
    <col min="12" max="12" width="4.6640625" customWidth="1"/>
    <col min="13" max="13" width="11.6640625" customWidth="1"/>
  </cols>
  <sheetData>
    <row r="1" spans="1:15" s="11" customFormat="1" x14ac:dyDescent="0.15">
      <c r="A1" s="25" t="s">
        <v>101</v>
      </c>
      <c r="B1" s="26"/>
      <c r="C1" s="35"/>
    </row>
    <row r="2" spans="1:15" s="11" customFormat="1" x14ac:dyDescent="0.15">
      <c r="C2" s="36"/>
    </row>
    <row r="3" spans="1:15" x14ac:dyDescent="0.15">
      <c r="A3" s="25" t="s">
        <v>48</v>
      </c>
      <c r="B3" s="27"/>
      <c r="C3" s="41">
        <v>2015</v>
      </c>
      <c r="E3" s="11">
        <v>2016</v>
      </c>
      <c r="G3" s="11">
        <v>2017</v>
      </c>
      <c r="I3" s="11">
        <v>2018</v>
      </c>
      <c r="K3" s="11">
        <v>2019</v>
      </c>
      <c r="M3" s="11">
        <v>2020</v>
      </c>
    </row>
    <row r="4" spans="1:15" x14ac:dyDescent="0.15">
      <c r="I4" s="72"/>
    </row>
    <row r="5" spans="1:15" x14ac:dyDescent="0.15">
      <c r="A5" s="21" t="s">
        <v>49</v>
      </c>
      <c r="B5" s="28"/>
      <c r="C5" s="38">
        <v>15181</v>
      </c>
      <c r="E5" s="37">
        <v>10932</v>
      </c>
      <c r="G5" s="45">
        <v>14274</v>
      </c>
      <c r="I5" s="45">
        <v>7983</v>
      </c>
      <c r="K5" s="45">
        <v>8963</v>
      </c>
      <c r="M5" s="45">
        <v>17203.68</v>
      </c>
    </row>
    <row r="6" spans="1:15" x14ac:dyDescent="0.15">
      <c r="A6" s="21" t="s">
        <v>50</v>
      </c>
      <c r="B6" s="28"/>
      <c r="C6" s="38">
        <v>14130</v>
      </c>
      <c r="E6" s="37">
        <v>23125.63</v>
      </c>
      <c r="G6" s="45">
        <v>14676</v>
      </c>
      <c r="I6" s="45">
        <v>9813</v>
      </c>
      <c r="K6" s="45">
        <v>9048</v>
      </c>
      <c r="M6" s="45">
        <v>9158.75</v>
      </c>
    </row>
    <row r="7" spans="1:15" x14ac:dyDescent="0.15">
      <c r="A7" s="21" t="s">
        <v>51</v>
      </c>
      <c r="B7" s="28"/>
      <c r="C7" s="38">
        <v>21011</v>
      </c>
      <c r="E7" s="37">
        <v>18049.18</v>
      </c>
      <c r="G7" s="45">
        <v>16723</v>
      </c>
      <c r="I7" s="45">
        <v>12328</v>
      </c>
      <c r="K7" s="45">
        <v>8640</v>
      </c>
      <c r="M7" s="45">
        <v>12340.45</v>
      </c>
    </row>
    <row r="8" spans="1:15" x14ac:dyDescent="0.15">
      <c r="A8" s="21" t="s">
        <v>52</v>
      </c>
      <c r="B8" s="28"/>
      <c r="C8" s="37">
        <v>19593</v>
      </c>
      <c r="E8" s="37">
        <v>16443</v>
      </c>
      <c r="G8" s="45">
        <v>18040</v>
      </c>
      <c r="I8" s="45">
        <v>15668</v>
      </c>
      <c r="K8" s="45">
        <v>15922</v>
      </c>
      <c r="M8" s="45">
        <v>13486</v>
      </c>
    </row>
    <row r="9" spans="1:15" x14ac:dyDescent="0.15">
      <c r="A9" s="21" t="s">
        <v>14</v>
      </c>
      <c r="B9" s="28"/>
      <c r="C9" s="37">
        <v>15263</v>
      </c>
      <c r="E9" s="37">
        <v>18966.5</v>
      </c>
      <c r="G9" s="45">
        <v>13253</v>
      </c>
      <c r="I9" s="45">
        <v>11123</v>
      </c>
      <c r="K9" s="45">
        <v>12703</v>
      </c>
      <c r="M9" s="45">
        <v>10358.629999999999</v>
      </c>
      <c r="N9" s="45"/>
    </row>
    <row r="10" spans="1:15" x14ac:dyDescent="0.15">
      <c r="A10" s="21" t="s">
        <v>15</v>
      </c>
      <c r="C10" s="38">
        <v>15361</v>
      </c>
      <c r="E10" s="37">
        <v>11962</v>
      </c>
      <c r="G10" s="45">
        <v>15864</v>
      </c>
      <c r="I10" s="45">
        <v>8953</v>
      </c>
      <c r="K10" s="45">
        <v>8548</v>
      </c>
      <c r="M10" s="45">
        <v>12952.44</v>
      </c>
      <c r="O10" t="s">
        <v>227</v>
      </c>
    </row>
    <row r="11" spans="1:15" x14ac:dyDescent="0.15">
      <c r="A11" s="21" t="s">
        <v>16</v>
      </c>
      <c r="C11" s="160">
        <v>13196</v>
      </c>
      <c r="E11" s="37">
        <v>16892</v>
      </c>
      <c r="G11" s="45">
        <v>15985</v>
      </c>
      <c r="I11" s="45">
        <v>12268</v>
      </c>
      <c r="K11" s="45">
        <v>22033</v>
      </c>
      <c r="M11" s="45">
        <v>10654.06</v>
      </c>
      <c r="N11" s="45">
        <f>SUM(M5:M11)</f>
        <v>86154.01</v>
      </c>
      <c r="O11">
        <v>2020</v>
      </c>
    </row>
    <row r="12" spans="1:15" x14ac:dyDescent="0.15">
      <c r="A12" s="21" t="s">
        <v>53</v>
      </c>
      <c r="C12" s="38">
        <v>18300</v>
      </c>
      <c r="D12" s="21"/>
      <c r="E12" s="37">
        <v>17638</v>
      </c>
      <c r="G12" s="45">
        <v>18318</v>
      </c>
      <c r="I12" s="45">
        <v>8743</v>
      </c>
      <c r="K12" s="45">
        <v>7858</v>
      </c>
      <c r="M12" s="45"/>
      <c r="N12" s="45">
        <f>SUM(K5:K11)</f>
        <v>85857</v>
      </c>
      <c r="O12">
        <v>2019</v>
      </c>
    </row>
    <row r="13" spans="1:15" x14ac:dyDescent="0.15">
      <c r="A13" s="21" t="s">
        <v>54</v>
      </c>
      <c r="C13" s="162">
        <v>19996</v>
      </c>
      <c r="D13" s="21"/>
      <c r="E13" s="37">
        <v>13585</v>
      </c>
      <c r="G13" s="45">
        <v>11375</v>
      </c>
      <c r="I13" s="45">
        <v>11468</v>
      </c>
      <c r="K13" s="45">
        <v>11288</v>
      </c>
      <c r="M13" s="45"/>
    </row>
    <row r="14" spans="1:15" x14ac:dyDescent="0.15">
      <c r="A14" s="21" t="s">
        <v>55</v>
      </c>
      <c r="C14" s="163">
        <v>15643.45</v>
      </c>
      <c r="D14" s="164"/>
      <c r="E14" s="37">
        <v>15205</v>
      </c>
      <c r="G14" s="45">
        <v>16173</v>
      </c>
      <c r="I14" s="45">
        <v>9568</v>
      </c>
      <c r="K14" s="45">
        <v>12945</v>
      </c>
      <c r="M14" s="45"/>
    </row>
    <row r="15" spans="1:15" x14ac:dyDescent="0.15">
      <c r="A15" s="21" t="s">
        <v>56</v>
      </c>
      <c r="C15" s="38">
        <v>22440</v>
      </c>
      <c r="E15" s="37">
        <v>15377</v>
      </c>
      <c r="G15" s="45">
        <v>9513</v>
      </c>
      <c r="I15" s="45">
        <v>12628</v>
      </c>
      <c r="K15" s="45">
        <v>7400</v>
      </c>
      <c r="M15" s="45"/>
    </row>
    <row r="16" spans="1:15" x14ac:dyDescent="0.15">
      <c r="A16" s="21" t="s">
        <v>57</v>
      </c>
      <c r="C16" s="167">
        <v>24050</v>
      </c>
      <c r="E16" s="166">
        <v>22380</v>
      </c>
      <c r="G16" s="153">
        <v>29232.07</v>
      </c>
      <c r="I16" s="153">
        <v>20368</v>
      </c>
      <c r="K16" s="153">
        <v>21151</v>
      </c>
      <c r="M16" s="153"/>
    </row>
    <row r="17" spans="1:13" x14ac:dyDescent="0.15">
      <c r="B17" s="29"/>
      <c r="C17" s="38"/>
      <c r="E17" s="37"/>
      <c r="I17" s="45"/>
      <c r="K17" s="45"/>
    </row>
    <row r="18" spans="1:13" x14ac:dyDescent="0.15">
      <c r="A18" s="11" t="s">
        <v>58</v>
      </c>
      <c r="B18" s="37"/>
      <c r="C18" s="37">
        <f t="shared" ref="C18:K18" si="0">SUM(C5:C17)</f>
        <v>214164.45</v>
      </c>
      <c r="D18" s="37"/>
      <c r="E18" s="37">
        <f t="shared" si="0"/>
        <v>200555.31</v>
      </c>
      <c r="F18" s="37"/>
      <c r="G18" s="37">
        <f t="shared" si="0"/>
        <v>193426.07</v>
      </c>
      <c r="H18" s="37"/>
      <c r="I18" s="152">
        <f t="shared" si="0"/>
        <v>140911</v>
      </c>
      <c r="J18" s="152"/>
      <c r="K18" s="152">
        <f t="shared" si="0"/>
        <v>146499</v>
      </c>
      <c r="L18" s="176"/>
      <c r="M18">
        <f>SUM(M5:M16)</f>
        <v>86154.01</v>
      </c>
    </row>
    <row r="19" spans="1:13" x14ac:dyDescent="0.15">
      <c r="A19" s="147"/>
      <c r="C19" s="38"/>
      <c r="E19" s="37"/>
      <c r="H19" s="173"/>
      <c r="I19" s="45"/>
      <c r="J19" s="176"/>
      <c r="K19" s="218"/>
      <c r="L19" s="176"/>
    </row>
    <row r="20" spans="1:13" x14ac:dyDescent="0.15">
      <c r="A20" s="25" t="s">
        <v>90</v>
      </c>
      <c r="E20" s="37"/>
      <c r="H20" s="173"/>
      <c r="I20" s="45"/>
      <c r="K20" s="45"/>
    </row>
    <row r="21" spans="1:13" x14ac:dyDescent="0.15">
      <c r="A21" s="25"/>
      <c r="E21" s="37"/>
      <c r="I21" s="45"/>
      <c r="K21" s="45"/>
    </row>
    <row r="22" spans="1:13" x14ac:dyDescent="0.15">
      <c r="A22" s="21" t="s">
        <v>49</v>
      </c>
      <c r="B22" s="28"/>
      <c r="C22" s="38">
        <v>821.75</v>
      </c>
      <c r="E22" s="37">
        <v>2828.97</v>
      </c>
      <c r="G22" s="45">
        <v>2253.6</v>
      </c>
      <c r="I22" s="45">
        <v>3485.54</v>
      </c>
      <c r="K22" s="45">
        <v>3219.4</v>
      </c>
      <c r="M22" s="45">
        <v>858.45</v>
      </c>
    </row>
    <row r="23" spans="1:13" x14ac:dyDescent="0.15">
      <c r="A23" s="21" t="s">
        <v>50</v>
      </c>
      <c r="B23" s="28"/>
      <c r="C23" s="37">
        <v>992.72</v>
      </c>
      <c r="D23" s="38"/>
      <c r="E23" s="37">
        <v>1184.18</v>
      </c>
      <c r="G23" s="45">
        <v>413.25</v>
      </c>
      <c r="I23" s="45">
        <v>529.84</v>
      </c>
      <c r="K23" s="45">
        <v>1625.67</v>
      </c>
      <c r="M23" s="45">
        <v>630.15</v>
      </c>
    </row>
    <row r="24" spans="1:13" x14ac:dyDescent="0.15">
      <c r="A24" s="21" t="s">
        <v>51</v>
      </c>
      <c r="B24" s="28"/>
      <c r="C24" s="38">
        <v>5382.01</v>
      </c>
      <c r="E24" s="37">
        <v>1173.56</v>
      </c>
      <c r="G24" s="45">
        <v>2355</v>
      </c>
      <c r="I24" s="45">
        <v>3699.55</v>
      </c>
      <c r="K24" s="45">
        <v>6710.91</v>
      </c>
      <c r="M24" s="45">
        <v>5242.45</v>
      </c>
    </row>
    <row r="25" spans="1:13" x14ac:dyDescent="0.15">
      <c r="A25" s="21" t="s">
        <v>52</v>
      </c>
      <c r="B25" s="28"/>
      <c r="C25" s="37">
        <v>938.81</v>
      </c>
      <c r="E25" s="37">
        <v>2341.58</v>
      </c>
      <c r="G25" s="45">
        <v>3948.59</v>
      </c>
      <c r="I25" s="45">
        <v>1037.54</v>
      </c>
      <c r="K25" s="45">
        <v>4159.75</v>
      </c>
      <c r="M25" s="45">
        <v>1168.01</v>
      </c>
    </row>
    <row r="26" spans="1:13" x14ac:dyDescent="0.15">
      <c r="A26" s="21" t="s">
        <v>14</v>
      </c>
      <c r="B26" s="30"/>
      <c r="C26" s="37">
        <v>810.06</v>
      </c>
      <c r="E26" s="37">
        <v>2023.1</v>
      </c>
      <c r="G26" s="45">
        <v>605.79999999999995</v>
      </c>
      <c r="I26" s="45">
        <v>1028.76</v>
      </c>
      <c r="K26" s="45">
        <v>1198.5</v>
      </c>
      <c r="M26" s="45">
        <v>472.5</v>
      </c>
    </row>
    <row r="27" spans="1:13" x14ac:dyDescent="0.15">
      <c r="A27" s="21" t="s">
        <v>15</v>
      </c>
      <c r="C27" s="38">
        <v>1676.53</v>
      </c>
      <c r="E27" s="37">
        <v>1499.34</v>
      </c>
      <c r="G27" s="45">
        <v>1576.73</v>
      </c>
      <c r="I27" s="45">
        <v>2659.18</v>
      </c>
      <c r="K27" s="45">
        <v>7147.33</v>
      </c>
      <c r="M27" s="45">
        <v>4903.3100000000004</v>
      </c>
    </row>
    <row r="28" spans="1:13" x14ac:dyDescent="0.15">
      <c r="A28" s="21" t="s">
        <v>16</v>
      </c>
      <c r="C28" s="38">
        <v>2253.14</v>
      </c>
      <c r="D28" s="21"/>
      <c r="E28" s="37">
        <v>2455.44</v>
      </c>
      <c r="G28" s="45">
        <v>2477.2199999999998</v>
      </c>
      <c r="I28" s="45">
        <v>3305.48</v>
      </c>
      <c r="K28" s="45">
        <v>1439.66</v>
      </c>
      <c r="M28" s="45">
        <v>915.44</v>
      </c>
    </row>
    <row r="29" spans="1:13" x14ac:dyDescent="0.15">
      <c r="A29" s="21" t="s">
        <v>53</v>
      </c>
      <c r="C29" s="38">
        <v>424.77</v>
      </c>
      <c r="E29" s="37">
        <v>390.18</v>
      </c>
      <c r="G29" s="45">
        <v>746.6</v>
      </c>
      <c r="I29" s="45">
        <v>2149.35</v>
      </c>
      <c r="K29" s="45">
        <v>2249.12</v>
      </c>
      <c r="M29" s="45"/>
    </row>
    <row r="30" spans="1:13" x14ac:dyDescent="0.15">
      <c r="A30" s="21" t="s">
        <v>54</v>
      </c>
      <c r="C30" s="38">
        <v>865.53</v>
      </c>
      <c r="E30" s="37">
        <v>1699.7</v>
      </c>
      <c r="G30" s="45">
        <v>1637.93</v>
      </c>
      <c r="I30" s="45">
        <v>3494.76</v>
      </c>
      <c r="K30" s="45">
        <v>5096.53</v>
      </c>
      <c r="M30" s="45"/>
    </row>
    <row r="31" spans="1:13" x14ac:dyDescent="0.15">
      <c r="A31" s="21" t="s">
        <v>55</v>
      </c>
      <c r="B31" s="31"/>
      <c r="C31" s="38">
        <v>3037.94</v>
      </c>
      <c r="E31" s="37">
        <v>2114.31</v>
      </c>
      <c r="G31" s="45">
        <v>2475.85</v>
      </c>
      <c r="I31" s="45">
        <v>1061.55</v>
      </c>
      <c r="K31" s="45">
        <v>1943.18</v>
      </c>
      <c r="M31" s="45"/>
    </row>
    <row r="32" spans="1:13" x14ac:dyDescent="0.15">
      <c r="A32" s="21" t="s">
        <v>56</v>
      </c>
      <c r="C32" s="38">
        <v>2318.9499999999998</v>
      </c>
      <c r="E32" s="37">
        <v>460.5</v>
      </c>
      <c r="G32" s="45">
        <v>466.59</v>
      </c>
      <c r="I32" s="45">
        <v>1466.18</v>
      </c>
      <c r="K32" s="45">
        <v>841.83</v>
      </c>
      <c r="M32" s="45"/>
    </row>
    <row r="33" spans="1:13" x14ac:dyDescent="0.15">
      <c r="A33" s="21" t="s">
        <v>57</v>
      </c>
      <c r="C33" s="166">
        <v>2210.2600000000002</v>
      </c>
      <c r="E33" s="167">
        <v>1882.47</v>
      </c>
      <c r="G33" s="153">
        <v>2389.6</v>
      </c>
      <c r="I33" s="153">
        <v>7053.83</v>
      </c>
      <c r="K33" s="153">
        <v>5646.18</v>
      </c>
      <c r="M33" s="153"/>
    </row>
    <row r="34" spans="1:13" x14ac:dyDescent="0.15">
      <c r="B34" s="29"/>
      <c r="E34" s="37"/>
      <c r="I34" s="45"/>
      <c r="K34" s="45"/>
    </row>
    <row r="35" spans="1:13" x14ac:dyDescent="0.15">
      <c r="A35" s="11" t="s">
        <v>58</v>
      </c>
      <c r="B35" s="37"/>
      <c r="C35" s="167">
        <f t="shared" ref="C35:K35" si="1">SUM(C22:C34)</f>
        <v>21732.47</v>
      </c>
      <c r="D35" s="37"/>
      <c r="E35" s="167">
        <f t="shared" si="1"/>
        <v>20053.330000000002</v>
      </c>
      <c r="F35" s="168"/>
      <c r="G35" s="167">
        <f t="shared" si="1"/>
        <v>21346.76</v>
      </c>
      <c r="H35" s="168"/>
      <c r="I35" s="174">
        <f t="shared" si="1"/>
        <v>30971.559999999998</v>
      </c>
      <c r="J35" s="219"/>
      <c r="K35" s="174">
        <f t="shared" si="1"/>
        <v>41278.06</v>
      </c>
      <c r="M35" s="290">
        <f>SUM(M22:M33)</f>
        <v>14190.31</v>
      </c>
    </row>
    <row r="36" spans="1:13" x14ac:dyDescent="0.15">
      <c r="E36" s="37"/>
      <c r="I36" s="45"/>
      <c r="K36" s="45"/>
    </row>
    <row r="37" spans="1:13" x14ac:dyDescent="0.15">
      <c r="B37" s="37"/>
      <c r="C37" s="37">
        <f t="shared" ref="C37:K37" si="2">C18+C35</f>
        <v>235896.92</v>
      </c>
      <c r="D37" s="37"/>
      <c r="E37" s="37">
        <f t="shared" si="2"/>
        <v>220608.64000000001</v>
      </c>
      <c r="F37" s="168"/>
      <c r="G37" s="168">
        <f t="shared" si="2"/>
        <v>214772.83000000002</v>
      </c>
      <c r="H37" s="168"/>
      <c r="I37" s="168">
        <f t="shared" si="2"/>
        <v>171882.56</v>
      </c>
      <c r="J37" s="168"/>
      <c r="K37" s="219">
        <f t="shared" si="2"/>
        <v>187777.06</v>
      </c>
      <c r="M37">
        <f>M18+M35</f>
        <v>100344.31999999999</v>
      </c>
    </row>
    <row r="38" spans="1:13" ht="14" thickBot="1" x14ac:dyDescent="0.2">
      <c r="A38" s="150"/>
      <c r="B38" s="156"/>
      <c r="C38" s="158"/>
      <c r="D38" s="165"/>
      <c r="E38" s="165"/>
      <c r="F38" s="165"/>
      <c r="G38" s="165"/>
      <c r="H38" s="165"/>
      <c r="I38" s="165"/>
      <c r="J38" s="165"/>
      <c r="K38" s="220"/>
      <c r="L38" s="165"/>
      <c r="M38" s="165"/>
    </row>
    <row r="40" spans="1:13" x14ac:dyDescent="0.15">
      <c r="A40" s="11"/>
    </row>
    <row r="42" spans="1:13" x14ac:dyDescent="0.15">
      <c r="A42" s="11"/>
      <c r="B42" s="21"/>
      <c r="C42" s="39"/>
    </row>
    <row r="43" spans="1:13" x14ac:dyDescent="0.15">
      <c r="A43" s="11"/>
      <c r="B43" s="21"/>
      <c r="C43" s="36"/>
    </row>
    <row r="44" spans="1:13" x14ac:dyDescent="0.15">
      <c r="C44" s="40"/>
    </row>
    <row r="45" spans="1:13" x14ac:dyDescent="0.15">
      <c r="C45" s="40"/>
    </row>
    <row r="46" spans="1:13" x14ac:dyDescent="0.15">
      <c r="A46" s="11"/>
      <c r="B46" s="6"/>
      <c r="C46" s="36"/>
      <c r="E46" s="4"/>
    </row>
    <row r="47" spans="1:13" x14ac:dyDescent="0.15">
      <c r="A47" s="7"/>
    </row>
    <row r="48" spans="1:13" x14ac:dyDescent="0.15">
      <c r="A48" s="7"/>
    </row>
    <row r="49" spans="1:1" x14ac:dyDescent="0.15">
      <c r="A49" s="7"/>
    </row>
    <row r="50" spans="1:1" x14ac:dyDescent="0.15">
      <c r="A50" s="7"/>
    </row>
    <row r="51" spans="1:1" x14ac:dyDescent="0.15">
      <c r="A51" s="7"/>
    </row>
    <row r="52" spans="1:1" x14ac:dyDescent="0.15">
      <c r="A52" s="7"/>
    </row>
    <row r="53" spans="1:1" x14ac:dyDescent="0.15">
      <c r="A53" s="32"/>
    </row>
    <row r="54" spans="1:1" x14ac:dyDescent="0.15">
      <c r="A54" s="33"/>
    </row>
    <row r="55" spans="1:1" x14ac:dyDescent="0.15">
      <c r="A55" s="34"/>
    </row>
  </sheetData>
  <printOptions headings="1" gridLines="1"/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4"/>
  <sheetViews>
    <sheetView topLeftCell="A2" workbookViewId="0">
      <selection activeCell="E17" sqref="E17"/>
    </sheetView>
  </sheetViews>
  <sheetFormatPr baseColWidth="10" defaultColWidth="9.1640625" defaultRowHeight="18" x14ac:dyDescent="0.2"/>
  <cols>
    <col min="1" max="1" width="9.5" style="292" bestFit="1" customWidth="1"/>
    <col min="2" max="2" width="15.6640625" style="292" customWidth="1"/>
    <col min="3" max="8" width="20.6640625" style="292" customWidth="1"/>
    <col min="9" max="9" width="25.6640625" style="292" customWidth="1"/>
    <col min="10" max="10" width="15.6640625" style="292" customWidth="1"/>
    <col min="11" max="16384" width="9.1640625" style="292"/>
  </cols>
  <sheetData>
    <row r="1" spans="1:18" ht="19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18" ht="19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ht="19" x14ac:dyDescent="0.25">
      <c r="A3" s="155"/>
      <c r="B3" s="155" t="s">
        <v>129</v>
      </c>
      <c r="C3" s="293">
        <v>205389.24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1:18" ht="19" x14ac:dyDescent="0.25">
      <c r="A4" s="155"/>
      <c r="B4" s="155" t="s">
        <v>130</v>
      </c>
      <c r="C4" s="293">
        <f>C3/52</f>
        <v>3949.7930769230766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</row>
    <row r="5" spans="1:18" ht="19" x14ac:dyDescent="0.25">
      <c r="A5" s="155"/>
      <c r="B5" s="155" t="s">
        <v>131</v>
      </c>
      <c r="C5" s="293">
        <f>C4*4</f>
        <v>15799.172307692306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18" ht="19" x14ac:dyDescent="0.25">
      <c r="A6" s="155"/>
      <c r="B6" s="155" t="s">
        <v>132</v>
      </c>
      <c r="C6" s="293">
        <f>C4*5</f>
        <v>19748.965384615381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ht="19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</row>
    <row r="8" spans="1:18" ht="19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</row>
    <row r="9" spans="1:18" ht="19" x14ac:dyDescent="0.25">
      <c r="A9" s="155"/>
      <c r="B9" s="155"/>
      <c r="C9" s="155"/>
      <c r="D9" s="155"/>
      <c r="E9" s="155"/>
      <c r="F9" s="155"/>
      <c r="G9" s="155"/>
      <c r="H9" s="155"/>
      <c r="I9" s="155"/>
      <c r="J9" s="294"/>
      <c r="K9" s="155"/>
      <c r="L9" s="155"/>
      <c r="M9" s="155"/>
      <c r="N9" s="155"/>
      <c r="O9" s="155"/>
      <c r="P9" s="155"/>
      <c r="Q9" s="155"/>
      <c r="R9" s="155"/>
    </row>
    <row r="10" spans="1:18" ht="40" x14ac:dyDescent="0.25">
      <c r="A10" s="295" t="s">
        <v>133</v>
      </c>
      <c r="B10" s="295" t="s">
        <v>134</v>
      </c>
      <c r="C10" s="295" t="s">
        <v>135</v>
      </c>
      <c r="D10" s="295" t="s">
        <v>136</v>
      </c>
      <c r="E10" s="296" t="s">
        <v>137</v>
      </c>
      <c r="F10" s="296" t="s">
        <v>138</v>
      </c>
      <c r="G10" s="295" t="s">
        <v>139</v>
      </c>
      <c r="H10" s="296" t="s">
        <v>140</v>
      </c>
      <c r="I10" s="296" t="s">
        <v>141</v>
      </c>
      <c r="J10" s="297" t="s">
        <v>142</v>
      </c>
      <c r="K10" s="155"/>
      <c r="L10" s="155"/>
      <c r="M10" s="155"/>
      <c r="N10" s="155"/>
      <c r="O10" s="155"/>
      <c r="P10" s="155"/>
      <c r="Q10" s="155"/>
      <c r="R10" s="155"/>
    </row>
    <row r="11" spans="1:18" ht="19" x14ac:dyDescent="0.25">
      <c r="A11" s="298">
        <v>2020</v>
      </c>
      <c r="B11" s="299" t="s">
        <v>143</v>
      </c>
      <c r="C11" s="300">
        <v>4</v>
      </c>
      <c r="D11" s="301">
        <f t="shared" ref="D11:D22" si="0">C11*$C$4</f>
        <v>15799.172307692306</v>
      </c>
      <c r="E11" s="302">
        <v>17203.68</v>
      </c>
      <c r="F11" s="303">
        <f t="shared" ref="F11:F18" si="1">E11-D11</f>
        <v>1404.507692307694</v>
      </c>
      <c r="G11" s="302">
        <f>D11</f>
        <v>15799.172307692306</v>
      </c>
      <c r="H11" s="302">
        <f>E11</f>
        <v>17203.68</v>
      </c>
      <c r="I11" s="301">
        <f t="shared" ref="I11:I17" si="2">H11-G11</f>
        <v>1404.507692307694</v>
      </c>
      <c r="J11" s="304">
        <f>H11/G11</f>
        <v>1.088897548868675</v>
      </c>
      <c r="K11" s="155"/>
      <c r="L11" s="155"/>
      <c r="M11" s="155"/>
      <c r="N11" s="155"/>
      <c r="O11" s="155"/>
      <c r="P11" s="155"/>
      <c r="Q11" s="155"/>
      <c r="R11" s="155"/>
    </row>
    <row r="12" spans="1:18" ht="19" x14ac:dyDescent="0.25">
      <c r="A12" s="298">
        <v>2020</v>
      </c>
      <c r="B12" s="305" t="s">
        <v>156</v>
      </c>
      <c r="C12" s="306">
        <v>4</v>
      </c>
      <c r="D12" s="301">
        <f t="shared" si="0"/>
        <v>15799.172307692306</v>
      </c>
      <c r="E12" s="302">
        <v>9135</v>
      </c>
      <c r="F12" s="303">
        <f t="shared" si="1"/>
        <v>-6664.1723076923063</v>
      </c>
      <c r="G12" s="301">
        <f>G11+D12</f>
        <v>31598.344615384613</v>
      </c>
      <c r="H12" s="301">
        <f>H11+E12</f>
        <v>26338.68</v>
      </c>
      <c r="I12" s="301">
        <f t="shared" si="2"/>
        <v>-5259.6646153846123</v>
      </c>
      <c r="J12" s="304">
        <f t="shared" ref="J12:J22" si="3">H12/G12</f>
        <v>0.83354619745416081</v>
      </c>
      <c r="K12" s="155"/>
      <c r="L12" s="155"/>
      <c r="M12" s="155"/>
      <c r="N12" s="155"/>
      <c r="O12" s="155"/>
      <c r="P12" s="155"/>
      <c r="Q12" s="155"/>
      <c r="R12" s="155"/>
    </row>
    <row r="13" spans="1:18" ht="19" x14ac:dyDescent="0.25">
      <c r="A13" s="298">
        <v>2020</v>
      </c>
      <c r="B13" s="305" t="s">
        <v>144</v>
      </c>
      <c r="C13" s="306">
        <v>5</v>
      </c>
      <c r="D13" s="301">
        <f t="shared" si="0"/>
        <v>19748.965384615381</v>
      </c>
      <c r="E13" s="302">
        <v>12340.45</v>
      </c>
      <c r="F13" s="303">
        <f t="shared" si="1"/>
        <v>-7408.5153846153808</v>
      </c>
      <c r="G13" s="301">
        <f t="shared" ref="G13:H22" si="4">G12+D13</f>
        <v>51347.31</v>
      </c>
      <c r="H13" s="301">
        <f t="shared" si="4"/>
        <v>38679.130000000005</v>
      </c>
      <c r="I13" s="301">
        <f t="shared" si="2"/>
        <v>-12668.179999999993</v>
      </c>
      <c r="J13" s="304">
        <f t="shared" si="3"/>
        <v>0.75328444664384575</v>
      </c>
      <c r="K13" s="155"/>
      <c r="L13" s="155"/>
      <c r="M13" s="155"/>
      <c r="N13" s="155"/>
      <c r="O13" s="155"/>
      <c r="P13" s="155"/>
      <c r="Q13" s="155"/>
      <c r="R13" s="155"/>
    </row>
    <row r="14" spans="1:18" ht="19" x14ac:dyDescent="0.25">
      <c r="A14" s="298">
        <v>2020</v>
      </c>
      <c r="B14" s="305" t="s">
        <v>145</v>
      </c>
      <c r="C14" s="306">
        <v>4</v>
      </c>
      <c r="D14" s="301">
        <f t="shared" si="0"/>
        <v>15799.172307692306</v>
      </c>
      <c r="E14" s="302">
        <v>13486</v>
      </c>
      <c r="F14" s="303">
        <f t="shared" si="1"/>
        <v>-2313.1723076923063</v>
      </c>
      <c r="G14" s="301">
        <f t="shared" si="4"/>
        <v>67146.482307692306</v>
      </c>
      <c r="H14" s="301">
        <f t="shared" si="4"/>
        <v>52165.130000000005</v>
      </c>
      <c r="I14" s="301">
        <f t="shared" si="2"/>
        <v>-14981.352307692301</v>
      </c>
      <c r="J14" s="304">
        <f t="shared" si="3"/>
        <v>0.77688552262437671</v>
      </c>
      <c r="K14" s="155"/>
      <c r="L14" s="155"/>
      <c r="M14" s="155"/>
      <c r="N14" s="155"/>
      <c r="O14" s="155"/>
      <c r="P14" s="155"/>
      <c r="Q14" s="155"/>
      <c r="R14" s="155"/>
    </row>
    <row r="15" spans="1:18" ht="19" x14ac:dyDescent="0.25">
      <c r="A15" s="298">
        <v>2020</v>
      </c>
      <c r="B15" s="305" t="s">
        <v>146</v>
      </c>
      <c r="C15" s="306">
        <v>5</v>
      </c>
      <c r="D15" s="301">
        <f t="shared" si="0"/>
        <v>19748.965384615381</v>
      </c>
      <c r="E15" s="302">
        <v>10358.629999999999</v>
      </c>
      <c r="F15" s="303">
        <f t="shared" si="1"/>
        <v>-9390.3353846153823</v>
      </c>
      <c r="G15" s="301">
        <f t="shared" si="4"/>
        <v>86895.447692307687</v>
      </c>
      <c r="H15" s="301">
        <f t="shared" si="4"/>
        <v>62523.76</v>
      </c>
      <c r="I15" s="301">
        <f t="shared" si="2"/>
        <v>-24371.687692307685</v>
      </c>
      <c r="J15" s="304">
        <f t="shared" si="3"/>
        <v>0.71952860202059632</v>
      </c>
      <c r="K15" s="155"/>
      <c r="L15" s="155"/>
      <c r="M15" s="155"/>
      <c r="N15" s="155"/>
      <c r="O15" s="155"/>
      <c r="P15" s="155"/>
      <c r="Q15" s="155"/>
      <c r="R15" s="155"/>
    </row>
    <row r="16" spans="1:18" ht="19" x14ac:dyDescent="0.25">
      <c r="A16" s="298">
        <v>2020</v>
      </c>
      <c r="B16" s="305" t="s">
        <v>147</v>
      </c>
      <c r="C16" s="306">
        <v>4</v>
      </c>
      <c r="D16" s="301">
        <f t="shared" si="0"/>
        <v>15799.172307692306</v>
      </c>
      <c r="E16" s="302">
        <v>12952.44</v>
      </c>
      <c r="F16" s="303">
        <f t="shared" si="1"/>
        <v>-2846.7323076923058</v>
      </c>
      <c r="G16" s="301">
        <f t="shared" si="4"/>
        <v>102694.62</v>
      </c>
      <c r="H16" s="301">
        <f t="shared" si="4"/>
        <v>75476.2</v>
      </c>
      <c r="I16" s="301">
        <f t="shared" si="2"/>
        <v>-27218.42</v>
      </c>
      <c r="J16" s="304">
        <f t="shared" si="3"/>
        <v>0.73495768327493693</v>
      </c>
      <c r="K16" s="155"/>
      <c r="L16" s="155"/>
      <c r="M16" s="155"/>
      <c r="N16" s="155"/>
      <c r="O16" s="155"/>
      <c r="P16" s="155"/>
      <c r="Q16" s="155"/>
      <c r="R16" s="155"/>
    </row>
    <row r="17" spans="1:18" ht="19" x14ac:dyDescent="0.25">
      <c r="A17" s="298">
        <v>2020</v>
      </c>
      <c r="B17" s="305" t="s">
        <v>148</v>
      </c>
      <c r="C17" s="306">
        <v>4</v>
      </c>
      <c r="D17" s="301">
        <f>C17*$C$4</f>
        <v>15799.172307692306</v>
      </c>
      <c r="E17" s="302">
        <v>10654.06</v>
      </c>
      <c r="F17" s="303">
        <f t="shared" si="1"/>
        <v>-5145.1123076923068</v>
      </c>
      <c r="G17" s="301">
        <f t="shared" si="4"/>
        <v>118493.7923076923</v>
      </c>
      <c r="H17" s="301">
        <f t="shared" si="4"/>
        <v>86130.26</v>
      </c>
      <c r="I17" s="301">
        <f t="shared" si="2"/>
        <v>-32363.532307692309</v>
      </c>
      <c r="J17" s="304">
        <f t="shared" si="3"/>
        <v>0.72687571494332748</v>
      </c>
      <c r="K17" s="155"/>
      <c r="L17" s="155"/>
      <c r="M17" s="155"/>
      <c r="N17" s="155"/>
      <c r="O17" s="155"/>
      <c r="P17" s="155"/>
      <c r="Q17" s="155"/>
      <c r="R17" s="155"/>
    </row>
    <row r="18" spans="1:18" ht="19" x14ac:dyDescent="0.25">
      <c r="A18" s="298">
        <v>2020</v>
      </c>
      <c r="B18" s="305" t="s">
        <v>149</v>
      </c>
      <c r="C18" s="306">
        <v>5</v>
      </c>
      <c r="D18" s="301">
        <f>C18*$C$4</f>
        <v>19748.965384615381</v>
      </c>
      <c r="E18" s="302"/>
      <c r="F18" s="303">
        <f t="shared" si="1"/>
        <v>-19748.965384615381</v>
      </c>
      <c r="G18" s="301">
        <f t="shared" si="4"/>
        <v>138242.7576923077</v>
      </c>
      <c r="H18" s="301">
        <f t="shared" si="4"/>
        <v>86130.26</v>
      </c>
      <c r="I18" s="301">
        <f>H18-G18</f>
        <v>-52112.497692307705</v>
      </c>
      <c r="J18" s="304">
        <f t="shared" si="3"/>
        <v>0.62303632709428058</v>
      </c>
      <c r="K18" s="155"/>
      <c r="L18" s="155"/>
      <c r="M18" s="155"/>
      <c r="N18" s="155"/>
      <c r="O18" s="155"/>
      <c r="P18" s="155"/>
      <c r="Q18" s="155"/>
      <c r="R18" s="155"/>
    </row>
    <row r="19" spans="1:18" ht="19" x14ac:dyDescent="0.25">
      <c r="A19" s="298">
        <v>2020</v>
      </c>
      <c r="B19" s="305" t="s">
        <v>150</v>
      </c>
      <c r="C19" s="306">
        <v>4</v>
      </c>
      <c r="D19" s="301">
        <f t="shared" si="0"/>
        <v>15799.172307692306</v>
      </c>
      <c r="E19" s="307"/>
      <c r="F19" s="303">
        <f>E19-D19</f>
        <v>-15799.172307692306</v>
      </c>
      <c r="G19" s="301">
        <f t="shared" si="4"/>
        <v>154041.93</v>
      </c>
      <c r="H19" s="301">
        <f t="shared" si="4"/>
        <v>86130.26</v>
      </c>
      <c r="I19" s="301">
        <f>H19-G19</f>
        <v>-67911.67</v>
      </c>
      <c r="J19" s="304">
        <f t="shared" si="3"/>
        <v>0.55913516534102115</v>
      </c>
      <c r="K19" s="155"/>
      <c r="L19" s="155"/>
      <c r="M19" s="155"/>
      <c r="N19" s="155"/>
      <c r="O19" s="155"/>
      <c r="P19" s="155"/>
      <c r="Q19" s="155"/>
      <c r="R19" s="155"/>
    </row>
    <row r="20" spans="1:18" ht="19" x14ac:dyDescent="0.25">
      <c r="A20" s="298">
        <v>2020</v>
      </c>
      <c r="B20" s="305" t="s">
        <v>151</v>
      </c>
      <c r="C20" s="306">
        <v>4</v>
      </c>
      <c r="D20" s="301">
        <f t="shared" si="0"/>
        <v>15799.172307692306</v>
      </c>
      <c r="E20" s="301"/>
      <c r="F20" s="308">
        <f>E20-D20</f>
        <v>-15799.172307692306</v>
      </c>
      <c r="G20" s="301">
        <f t="shared" si="4"/>
        <v>169841.10230769229</v>
      </c>
      <c r="H20" s="301">
        <f t="shared" si="4"/>
        <v>86130.26</v>
      </c>
      <c r="I20" s="301">
        <f t="shared" ref="I20:I22" si="5">H20-G20</f>
        <v>-83710.842307692292</v>
      </c>
      <c r="J20" s="304">
        <f t="shared" si="3"/>
        <v>0.50712259182092612</v>
      </c>
      <c r="K20" s="155"/>
      <c r="L20" s="155"/>
      <c r="M20" s="155"/>
      <c r="N20" s="155"/>
      <c r="O20" s="155"/>
      <c r="P20" s="155"/>
      <c r="Q20" s="155"/>
      <c r="R20" s="155"/>
    </row>
    <row r="21" spans="1:18" ht="19" x14ac:dyDescent="0.25">
      <c r="A21" s="298">
        <v>2020</v>
      </c>
      <c r="B21" s="305" t="s">
        <v>152</v>
      </c>
      <c r="C21" s="306">
        <v>5</v>
      </c>
      <c r="D21" s="301">
        <f t="shared" si="0"/>
        <v>19748.965384615381</v>
      </c>
      <c r="E21" s="301"/>
      <c r="F21" s="308">
        <f>E21-D21</f>
        <v>-19748.965384615381</v>
      </c>
      <c r="G21" s="301">
        <f t="shared" si="4"/>
        <v>189590.06769230767</v>
      </c>
      <c r="H21" s="301">
        <f t="shared" si="4"/>
        <v>86130.26</v>
      </c>
      <c r="I21" s="301">
        <f t="shared" si="5"/>
        <v>-103459.80769230767</v>
      </c>
      <c r="J21" s="304">
        <f t="shared" si="3"/>
        <v>0.45429732183957966</v>
      </c>
      <c r="K21" s="155"/>
      <c r="L21" s="155"/>
      <c r="M21" s="155"/>
      <c r="N21" s="155"/>
      <c r="O21" s="155"/>
      <c r="P21" s="155"/>
      <c r="Q21" s="155"/>
      <c r="R21" s="155"/>
    </row>
    <row r="22" spans="1:18" ht="19" x14ac:dyDescent="0.25">
      <c r="A22" s="298">
        <v>2020</v>
      </c>
      <c r="B22" s="305" t="s">
        <v>153</v>
      </c>
      <c r="C22" s="306">
        <v>4</v>
      </c>
      <c r="D22" s="301">
        <f t="shared" si="0"/>
        <v>15799.172307692306</v>
      </c>
      <c r="E22" s="301"/>
      <c r="F22" s="308">
        <f>E22-D22</f>
        <v>-15799.172307692306</v>
      </c>
      <c r="G22" s="301">
        <f>G21+D22</f>
        <v>205389.23999999996</v>
      </c>
      <c r="H22" s="301">
        <f t="shared" si="4"/>
        <v>86130.26</v>
      </c>
      <c r="I22" s="301">
        <f t="shared" si="5"/>
        <v>-119258.97999999997</v>
      </c>
      <c r="J22" s="304">
        <f t="shared" si="3"/>
        <v>0.41935137400576589</v>
      </c>
      <c r="K22" s="155"/>
      <c r="L22" s="155"/>
      <c r="M22" s="155"/>
      <c r="N22" s="155"/>
      <c r="O22" s="155"/>
      <c r="P22" s="155"/>
      <c r="Q22" s="155"/>
      <c r="R22" s="155"/>
    </row>
    <row r="23" spans="1:18" ht="19" x14ac:dyDescent="0.25">
      <c r="A23" s="155"/>
      <c r="B23" s="155"/>
      <c r="C23" s="155"/>
      <c r="D23" s="155"/>
      <c r="E23" s="155"/>
      <c r="F23" s="155"/>
      <c r="G23" s="155"/>
      <c r="H23" s="155"/>
      <c r="I23" s="155"/>
      <c r="J23" s="304"/>
      <c r="K23" s="155"/>
      <c r="L23" s="155"/>
      <c r="M23" s="155"/>
      <c r="N23" s="155"/>
      <c r="O23" s="155"/>
      <c r="P23" s="155"/>
      <c r="Q23" s="155"/>
      <c r="R23" s="155"/>
    </row>
    <row r="24" spans="1:18" ht="19" x14ac:dyDescent="0.25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</row>
  </sheetData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2"/>
  <sheetViews>
    <sheetView workbookViewId="0">
      <selection activeCell="A2" sqref="A2"/>
    </sheetView>
  </sheetViews>
  <sheetFormatPr baseColWidth="10" defaultColWidth="8.83203125" defaultRowHeight="13" x14ac:dyDescent="0.15"/>
  <cols>
    <col min="1" max="1" width="35.6640625" customWidth="1"/>
    <col min="2" max="3" width="11.6640625" style="45" customWidth="1"/>
    <col min="4" max="4" width="9.6640625" style="45" customWidth="1"/>
    <col min="5" max="5" width="10.6640625" style="84" customWidth="1"/>
    <col min="6" max="6" width="12.6640625" style="73" customWidth="1"/>
    <col min="7" max="7" width="12.6640625" style="45" customWidth="1"/>
    <col min="10" max="10" width="9.1640625" style="45"/>
  </cols>
  <sheetData>
    <row r="1" spans="1:10" x14ac:dyDescent="0.15">
      <c r="A1" s="11" t="s">
        <v>85</v>
      </c>
    </row>
    <row r="2" spans="1:10" x14ac:dyDescent="0.15">
      <c r="A2" s="25" t="s">
        <v>228</v>
      </c>
    </row>
    <row r="3" spans="1:10" ht="26" x14ac:dyDescent="0.15">
      <c r="B3" s="108" t="s">
        <v>59</v>
      </c>
      <c r="C3" s="109" t="s">
        <v>98</v>
      </c>
      <c r="D3" s="110" t="s">
        <v>77</v>
      </c>
      <c r="E3" s="111" t="s">
        <v>78</v>
      </c>
      <c r="F3" s="109" t="s">
        <v>60</v>
      </c>
    </row>
    <row r="4" spans="1:10" x14ac:dyDescent="0.15">
      <c r="A4" s="11" t="s">
        <v>123</v>
      </c>
      <c r="B4" s="52">
        <v>87016.08</v>
      </c>
      <c r="C4" s="53">
        <v>12016.12</v>
      </c>
      <c r="D4" s="74"/>
      <c r="E4" s="287">
        <v>-15581.33</v>
      </c>
      <c r="F4" s="74">
        <f>B4+C4+E4+D4+E5</f>
        <v>83450.87</v>
      </c>
      <c r="G4" s="52"/>
    </row>
    <row r="5" spans="1:10" x14ac:dyDescent="0.15">
      <c r="A5" s="11"/>
      <c r="B5" s="52"/>
      <c r="C5" s="53"/>
      <c r="D5" s="74"/>
      <c r="E5" s="287"/>
      <c r="F5" s="74"/>
      <c r="G5" s="52"/>
    </row>
    <row r="6" spans="1:10" x14ac:dyDescent="0.15">
      <c r="A6" s="90" t="s">
        <v>63</v>
      </c>
      <c r="C6" s="52"/>
      <c r="F6" s="74"/>
      <c r="H6" s="21"/>
      <c r="J6" s="77"/>
    </row>
    <row r="7" spans="1:10" x14ac:dyDescent="0.15">
      <c r="A7" s="90" t="s">
        <v>99</v>
      </c>
      <c r="C7" s="52"/>
      <c r="F7" s="74"/>
    </row>
    <row r="8" spans="1:10" x14ac:dyDescent="0.15">
      <c r="A8" s="90" t="s">
        <v>229</v>
      </c>
      <c r="B8" s="45">
        <v>16857.61</v>
      </c>
      <c r="C8" s="52">
        <v>5.35</v>
      </c>
      <c r="F8" s="74">
        <f t="shared" ref="F8:F13" si="0">SUM(B8:E8)</f>
        <v>16862.96</v>
      </c>
      <c r="H8" s="21"/>
    </row>
    <row r="9" spans="1:10" x14ac:dyDescent="0.15">
      <c r="A9" s="91" t="s">
        <v>100</v>
      </c>
      <c r="C9" s="52"/>
      <c r="F9" s="74"/>
      <c r="H9" s="21"/>
    </row>
    <row r="10" spans="1:10" ht="13.5" customHeight="1" x14ac:dyDescent="0.15">
      <c r="C10" s="52"/>
      <c r="F10" s="74"/>
      <c r="G10" s="84"/>
      <c r="H10" s="148"/>
    </row>
    <row r="11" spans="1:10" x14ac:dyDescent="0.15">
      <c r="A11" s="11" t="s">
        <v>81</v>
      </c>
      <c r="B11" s="86"/>
      <c r="C11" s="86"/>
      <c r="D11" s="84"/>
      <c r="F11" s="74"/>
    </row>
    <row r="12" spans="1:10" x14ac:dyDescent="0.15">
      <c r="A12" s="11" t="s">
        <v>62</v>
      </c>
      <c r="C12" s="52"/>
      <c r="F12" s="74"/>
    </row>
    <row r="13" spans="1:10" x14ac:dyDescent="0.15">
      <c r="A13" s="11" t="s">
        <v>230</v>
      </c>
      <c r="B13" s="86">
        <v>4465.21</v>
      </c>
      <c r="C13" s="86">
        <v>1.42</v>
      </c>
      <c r="D13" s="84"/>
      <c r="E13" s="157"/>
      <c r="F13" s="80">
        <f t="shared" si="0"/>
        <v>4466.63</v>
      </c>
    </row>
    <row r="14" spans="1:10" x14ac:dyDescent="0.15">
      <c r="A14" s="87" t="s">
        <v>64</v>
      </c>
      <c r="B14" s="77"/>
      <c r="C14" s="92"/>
      <c r="D14" s="89"/>
      <c r="E14" s="93"/>
      <c r="F14" s="159"/>
    </row>
    <row r="15" spans="1:10" x14ac:dyDescent="0.15">
      <c r="F15" s="75"/>
    </row>
    <row r="16" spans="1:10" x14ac:dyDescent="0.15">
      <c r="A16" s="177" t="s">
        <v>185</v>
      </c>
      <c r="B16" s="21"/>
      <c r="C16" s="53"/>
      <c r="D16" s="52"/>
      <c r="E16" s="54"/>
      <c r="F16" s="74"/>
    </row>
    <row r="17" spans="1:7" x14ac:dyDescent="0.15">
      <c r="A17" s="11"/>
      <c r="B17" s="21"/>
      <c r="C17" s="53"/>
      <c r="D17" s="52"/>
      <c r="E17" s="54"/>
      <c r="F17" s="74"/>
    </row>
    <row r="18" spans="1:7" x14ac:dyDescent="0.15">
      <c r="A18" s="11" t="s">
        <v>197</v>
      </c>
      <c r="B18" s="52">
        <v>70981.5</v>
      </c>
      <c r="C18" s="53"/>
      <c r="D18" s="52"/>
      <c r="E18" s="54"/>
      <c r="F18" s="74">
        <f t="shared" ref="F18" si="1">SUM(B18:E18)</f>
        <v>70981.5</v>
      </c>
    </row>
    <row r="19" spans="1:7" x14ac:dyDescent="0.15">
      <c r="A19" s="172" t="s">
        <v>160</v>
      </c>
      <c r="B19" s="52"/>
      <c r="C19" s="53"/>
      <c r="D19" s="52"/>
      <c r="E19" s="54"/>
      <c r="F19" s="74"/>
    </row>
    <row r="20" spans="1:7" x14ac:dyDescent="0.15">
      <c r="B20" s="78"/>
      <c r="C20" s="79"/>
      <c r="D20" s="80"/>
      <c r="E20" s="81"/>
      <c r="F20" s="74"/>
    </row>
    <row r="21" spans="1:7" x14ac:dyDescent="0.15">
      <c r="A21" s="11" t="s">
        <v>175</v>
      </c>
      <c r="B21" s="82">
        <v>106969.59</v>
      </c>
      <c r="C21" s="86"/>
      <c r="D21" s="84"/>
      <c r="F21" s="74">
        <f t="shared" ref="F21" si="2">SUM(B21:E21)</f>
        <v>106969.59</v>
      </c>
    </row>
    <row r="22" spans="1:7" ht="13.5" customHeight="1" x14ac:dyDescent="0.15">
      <c r="A22" s="87" t="s">
        <v>110</v>
      </c>
      <c r="B22" s="85"/>
      <c r="C22" s="92"/>
      <c r="D22" s="88"/>
      <c r="E22" s="88"/>
      <c r="F22" s="74"/>
    </row>
    <row r="23" spans="1:7" ht="13.5" customHeight="1" x14ac:dyDescent="0.15">
      <c r="A23" s="87"/>
      <c r="B23" s="85"/>
      <c r="C23" s="92"/>
      <c r="D23" s="88"/>
      <c r="E23" s="88"/>
      <c r="F23" s="74"/>
    </row>
    <row r="24" spans="1:7" x14ac:dyDescent="0.15">
      <c r="A24" s="178" t="s">
        <v>186</v>
      </c>
      <c r="B24" s="82"/>
      <c r="C24" s="83"/>
      <c r="D24" s="84"/>
      <c r="F24" s="74"/>
    </row>
    <row r="25" spans="1:7" x14ac:dyDescent="0.15">
      <c r="A25" s="90"/>
      <c r="B25" s="82"/>
      <c r="C25" s="83"/>
      <c r="D25" s="84"/>
      <c r="F25" s="74"/>
    </row>
    <row r="26" spans="1:7" x14ac:dyDescent="0.15">
      <c r="A26" s="11" t="s">
        <v>177</v>
      </c>
      <c r="B26" s="45">
        <v>104466.71</v>
      </c>
      <c r="F26" s="74">
        <f>SUM(B26:E26)</f>
        <v>104466.71</v>
      </c>
      <c r="G26" s="52"/>
    </row>
    <row r="27" spans="1:7" x14ac:dyDescent="0.15">
      <c r="A27" s="172" t="s">
        <v>178</v>
      </c>
      <c r="F27" s="74"/>
      <c r="G27" s="52"/>
    </row>
    <row r="28" spans="1:7" x14ac:dyDescent="0.15">
      <c r="F28" s="74"/>
    </row>
    <row r="29" spans="1:7" x14ac:dyDescent="0.15">
      <c r="A29" s="11" t="s">
        <v>179</v>
      </c>
      <c r="B29" s="45">
        <v>26339.57</v>
      </c>
      <c r="F29" s="74">
        <f>SUM(B29:E29)</f>
        <v>26339.57</v>
      </c>
    </row>
    <row r="30" spans="1:7" x14ac:dyDescent="0.15">
      <c r="A30" s="11" t="s">
        <v>181</v>
      </c>
      <c r="F30" s="74"/>
    </row>
    <row r="31" spans="1:7" x14ac:dyDescent="0.15">
      <c r="A31" s="172" t="s">
        <v>180</v>
      </c>
      <c r="F31" s="74"/>
    </row>
    <row r="32" spans="1:7" x14ac:dyDescent="0.15">
      <c r="F32" s="74"/>
    </row>
    <row r="33" spans="1:6" x14ac:dyDescent="0.15">
      <c r="A33" s="11" t="s">
        <v>182</v>
      </c>
      <c r="B33" s="45">
        <v>211341.2</v>
      </c>
      <c r="F33" s="80">
        <f>SUM(B33:E33)</f>
        <v>211341.2</v>
      </c>
    </row>
    <row r="34" spans="1:6" x14ac:dyDescent="0.15">
      <c r="A34" s="11" t="s">
        <v>183</v>
      </c>
      <c r="F34" s="80"/>
    </row>
    <row r="35" spans="1:6" x14ac:dyDescent="0.15">
      <c r="A35" s="172" t="s">
        <v>184</v>
      </c>
      <c r="F35" s="80"/>
    </row>
    <row r="36" spans="1:6" x14ac:dyDescent="0.15">
      <c r="F36" s="80"/>
    </row>
    <row r="37" spans="1:6" x14ac:dyDescent="0.15">
      <c r="A37" s="11" t="s">
        <v>194</v>
      </c>
      <c r="B37" s="45">
        <v>42819.13</v>
      </c>
      <c r="C37" s="77"/>
      <c r="F37" s="80">
        <f>SUM(B37:E37)</f>
        <v>42819.13</v>
      </c>
    </row>
    <row r="38" spans="1:6" x14ac:dyDescent="0.15">
      <c r="A38" s="172" t="s">
        <v>195</v>
      </c>
      <c r="F38" s="80"/>
    </row>
    <row r="39" spans="1:6" x14ac:dyDescent="0.15">
      <c r="F39" s="80"/>
    </row>
    <row r="40" spans="1:6" x14ac:dyDescent="0.15">
      <c r="A40" s="11" t="s">
        <v>216</v>
      </c>
      <c r="B40" s="45">
        <v>77991.56</v>
      </c>
      <c r="F40" s="80">
        <f>SUM(B40:E40)</f>
        <v>77991.56</v>
      </c>
    </row>
    <row r="41" spans="1:6" x14ac:dyDescent="0.15">
      <c r="A41" s="172" t="s">
        <v>176</v>
      </c>
      <c r="B41" s="153"/>
      <c r="C41" s="153"/>
      <c r="D41" s="153"/>
      <c r="E41" s="309"/>
      <c r="F41" s="310"/>
    </row>
    <row r="42" spans="1:6" x14ac:dyDescent="0.15">
      <c r="C42" s="45">
        <f>SUM(C8:C37)</f>
        <v>6.77</v>
      </c>
      <c r="F42" s="75">
        <f>SUM(F4:F41)</f>
        <v>745689.72</v>
      </c>
    </row>
  </sheetData>
  <printOptions headings="1" gridLines="1"/>
  <pageMargins left="0.7" right="0.7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6"/>
  <sheetViews>
    <sheetView workbookViewId="0">
      <selection activeCell="B1" sqref="B1"/>
    </sheetView>
  </sheetViews>
  <sheetFormatPr baseColWidth="10" defaultColWidth="9.1640625" defaultRowHeight="16" x14ac:dyDescent="0.2"/>
  <cols>
    <col min="1" max="1" width="9.1640625" style="112"/>
    <col min="2" max="2" width="17.6640625" style="114" customWidth="1"/>
    <col min="3" max="3" width="14.33203125" style="114" customWidth="1"/>
    <col min="4" max="4" width="12.6640625" style="114" customWidth="1"/>
    <col min="5" max="5" width="14.6640625" style="115" customWidth="1"/>
    <col min="6" max="6" width="12.6640625" style="115" customWidth="1"/>
    <col min="7" max="7" width="10.6640625" style="116" customWidth="1"/>
    <col min="8" max="8" width="12.6640625" style="115" customWidth="1"/>
    <col min="9" max="9" width="12.6640625" style="114" customWidth="1"/>
    <col min="10" max="16384" width="9.1640625" style="114"/>
  </cols>
  <sheetData>
    <row r="1" spans="1:9" x14ac:dyDescent="0.2">
      <c r="B1" s="113" t="s">
        <v>231</v>
      </c>
    </row>
    <row r="2" spans="1:9" x14ac:dyDescent="0.2">
      <c r="B2" s="117"/>
    </row>
    <row r="4" spans="1:9" x14ac:dyDescent="0.2">
      <c r="B4" s="113" t="s">
        <v>65</v>
      </c>
      <c r="D4" s="118" t="s">
        <v>66</v>
      </c>
      <c r="E4" s="118" t="s">
        <v>67</v>
      </c>
      <c r="F4" s="161" t="s">
        <v>158</v>
      </c>
      <c r="G4" s="119" t="s">
        <v>159</v>
      </c>
      <c r="H4" s="145" t="s">
        <v>68</v>
      </c>
      <c r="I4" s="120" t="s">
        <v>121</v>
      </c>
    </row>
    <row r="5" spans="1:9" x14ac:dyDescent="0.2">
      <c r="B5" s="121"/>
      <c r="C5" s="121"/>
      <c r="D5" s="122"/>
      <c r="E5" s="151"/>
      <c r="F5" s="123"/>
      <c r="G5" s="169"/>
      <c r="H5" s="122"/>
      <c r="I5" s="125"/>
    </row>
    <row r="6" spans="1:9" x14ac:dyDescent="0.2">
      <c r="A6" s="129"/>
      <c r="B6" s="121" t="s">
        <v>161</v>
      </c>
      <c r="C6" s="121"/>
      <c r="D6" s="126">
        <v>6677.52</v>
      </c>
      <c r="E6" s="126"/>
      <c r="F6" s="123"/>
      <c r="G6" s="170"/>
      <c r="H6" s="126">
        <f t="shared" ref="H6:H15" si="0">SUM(D6:G6)</f>
        <v>6677.52</v>
      </c>
    </row>
    <row r="7" spans="1:9" x14ac:dyDescent="0.2">
      <c r="A7" s="129"/>
      <c r="B7" s="121" t="s">
        <v>69</v>
      </c>
      <c r="C7" s="121"/>
      <c r="D7" s="126">
        <v>379.76</v>
      </c>
      <c r="E7" s="127"/>
      <c r="F7" s="123"/>
      <c r="G7" s="170"/>
      <c r="H7" s="126">
        <f t="shared" si="0"/>
        <v>379.76</v>
      </c>
    </row>
    <row r="8" spans="1:9" x14ac:dyDescent="0.2">
      <c r="A8" s="129"/>
      <c r="B8" s="121" t="s">
        <v>70</v>
      </c>
      <c r="C8" s="121"/>
      <c r="D8" s="126">
        <v>108.63</v>
      </c>
      <c r="E8" s="126"/>
      <c r="F8" s="123"/>
      <c r="G8" s="170"/>
      <c r="H8" s="126">
        <f t="shared" si="0"/>
        <v>108.63</v>
      </c>
    </row>
    <row r="9" spans="1:9" x14ac:dyDescent="0.2">
      <c r="A9" s="129"/>
      <c r="B9" s="121" t="s">
        <v>71</v>
      </c>
      <c r="C9" s="121"/>
      <c r="D9" s="126">
        <v>19.03</v>
      </c>
      <c r="E9" s="126"/>
      <c r="F9" s="123"/>
      <c r="G9" s="170"/>
      <c r="H9" s="126">
        <f t="shared" si="0"/>
        <v>19.03</v>
      </c>
    </row>
    <row r="10" spans="1:9" x14ac:dyDescent="0.2">
      <c r="A10" s="129"/>
      <c r="B10" s="121" t="s">
        <v>122</v>
      </c>
      <c r="C10" s="121"/>
      <c r="D10" s="126">
        <v>0</v>
      </c>
      <c r="E10" s="126"/>
      <c r="F10" s="123"/>
      <c r="G10" s="170"/>
      <c r="H10" s="126">
        <f t="shared" si="0"/>
        <v>0</v>
      </c>
    </row>
    <row r="11" spans="1:9" x14ac:dyDescent="0.2">
      <c r="A11" s="129"/>
      <c r="B11" s="121" t="s">
        <v>72</v>
      </c>
      <c r="C11" s="121"/>
      <c r="D11" s="126">
        <v>0</v>
      </c>
      <c r="E11" s="126"/>
      <c r="F11" s="123"/>
      <c r="G11" s="170"/>
      <c r="H11" s="126">
        <f t="shared" si="0"/>
        <v>0</v>
      </c>
    </row>
    <row r="12" spans="1:9" x14ac:dyDescent="0.2">
      <c r="A12" s="129"/>
      <c r="B12" s="121" t="s">
        <v>7</v>
      </c>
      <c r="C12" s="121"/>
      <c r="D12" s="126">
        <v>95.27</v>
      </c>
      <c r="E12" s="126"/>
      <c r="F12" s="123"/>
      <c r="G12" s="170"/>
      <c r="H12" s="126">
        <f t="shared" si="0"/>
        <v>95.27</v>
      </c>
    </row>
    <row r="13" spans="1:9" x14ac:dyDescent="0.2">
      <c r="A13" s="129"/>
      <c r="B13" s="124" t="s">
        <v>4</v>
      </c>
      <c r="C13" s="124"/>
      <c r="D13" s="126">
        <v>0</v>
      </c>
      <c r="E13" s="154"/>
      <c r="F13" s="175"/>
      <c r="G13" s="170"/>
      <c r="H13" s="126">
        <f t="shared" si="0"/>
        <v>0</v>
      </c>
    </row>
    <row r="14" spans="1:9" x14ac:dyDescent="0.2">
      <c r="A14" s="129"/>
      <c r="B14" s="124" t="s">
        <v>128</v>
      </c>
      <c r="C14" s="124"/>
      <c r="D14" s="126">
        <v>3856.05</v>
      </c>
      <c r="E14" s="154"/>
      <c r="F14" s="175">
        <v>-640.64</v>
      </c>
      <c r="G14" s="170"/>
      <c r="H14" s="126">
        <f t="shared" si="0"/>
        <v>3215.4100000000003</v>
      </c>
      <c r="I14" s="114" t="s">
        <v>205</v>
      </c>
    </row>
    <row r="15" spans="1:9" x14ac:dyDescent="0.2">
      <c r="A15" s="129"/>
      <c r="B15" s="124" t="s">
        <v>73</v>
      </c>
      <c r="C15" s="124"/>
      <c r="D15" s="130">
        <v>0</v>
      </c>
      <c r="E15" s="130"/>
      <c r="F15" s="131"/>
      <c r="G15" s="170"/>
      <c r="H15" s="126">
        <f t="shared" si="0"/>
        <v>0</v>
      </c>
    </row>
    <row r="16" spans="1:9" x14ac:dyDescent="0.2">
      <c r="A16" s="129"/>
      <c r="B16" s="121" t="s">
        <v>82</v>
      </c>
      <c r="C16" s="121"/>
      <c r="D16" s="128">
        <v>1166.3</v>
      </c>
      <c r="E16" s="128"/>
      <c r="F16" s="132"/>
      <c r="G16" s="170"/>
      <c r="H16" s="126">
        <f t="shared" ref="H16" si="1">SUM(D16:G16)</f>
        <v>1166.3</v>
      </c>
    </row>
    <row r="17" spans="1:9" x14ac:dyDescent="0.2">
      <c r="A17" s="129"/>
      <c r="B17" s="121" t="s">
        <v>125</v>
      </c>
      <c r="C17" s="121"/>
      <c r="D17" s="128">
        <v>267.01</v>
      </c>
      <c r="E17" s="128"/>
      <c r="F17" s="132"/>
      <c r="G17" s="170"/>
      <c r="H17" s="126">
        <f t="shared" ref="H17:H25" si="2">SUM(D17:G17)</f>
        <v>267.01</v>
      </c>
    </row>
    <row r="18" spans="1:9" x14ac:dyDescent="0.2">
      <c r="A18" s="129"/>
      <c r="B18" s="121" t="s">
        <v>157</v>
      </c>
      <c r="C18" s="121"/>
      <c r="D18" s="128">
        <v>2115.12</v>
      </c>
      <c r="E18" s="128"/>
      <c r="F18" s="132"/>
      <c r="G18" s="170"/>
      <c r="H18" s="126">
        <f t="shared" si="2"/>
        <v>2115.12</v>
      </c>
    </row>
    <row r="19" spans="1:9" x14ac:dyDescent="0.2">
      <c r="A19" s="129"/>
      <c r="B19" s="121" t="s">
        <v>208</v>
      </c>
      <c r="C19" s="121"/>
      <c r="D19" s="128">
        <v>1000</v>
      </c>
      <c r="E19" s="128"/>
      <c r="F19" s="132"/>
      <c r="G19" s="170"/>
      <c r="H19" s="126">
        <f t="shared" si="2"/>
        <v>1000</v>
      </c>
    </row>
    <row r="20" spans="1:9" x14ac:dyDescent="0.2">
      <c r="A20" s="129"/>
      <c r="B20" s="121" t="s">
        <v>124</v>
      </c>
      <c r="C20" s="121"/>
      <c r="D20" s="128">
        <v>0</v>
      </c>
      <c r="E20" s="128"/>
      <c r="F20" s="132"/>
      <c r="G20" s="170"/>
      <c r="H20" s="126">
        <f t="shared" si="2"/>
        <v>0</v>
      </c>
    </row>
    <row r="21" spans="1:9" x14ac:dyDescent="0.2">
      <c r="A21" s="129"/>
      <c r="B21" s="121" t="s">
        <v>200</v>
      </c>
      <c r="C21" s="121"/>
      <c r="D21" s="128">
        <v>525</v>
      </c>
      <c r="E21" s="128"/>
      <c r="F21" s="132"/>
      <c r="G21" s="170"/>
      <c r="H21" s="126">
        <f t="shared" si="2"/>
        <v>525</v>
      </c>
    </row>
    <row r="22" spans="1:9" x14ac:dyDescent="0.2">
      <c r="A22" s="129"/>
      <c r="B22" s="121" t="s">
        <v>162</v>
      </c>
      <c r="C22" s="121"/>
      <c r="D22" s="128">
        <v>185.49</v>
      </c>
      <c r="E22" s="128"/>
      <c r="F22" s="132"/>
      <c r="G22" s="170"/>
      <c r="H22" s="126">
        <f t="shared" si="2"/>
        <v>185.49</v>
      </c>
    </row>
    <row r="23" spans="1:9" x14ac:dyDescent="0.2">
      <c r="A23" s="129"/>
      <c r="B23" s="121" t="s">
        <v>163</v>
      </c>
      <c r="C23" s="121"/>
      <c r="D23" s="128">
        <v>16924.71</v>
      </c>
      <c r="E23" s="126"/>
      <c r="F23" s="123">
        <v>-2000</v>
      </c>
      <c r="G23" s="171"/>
      <c r="H23" s="126">
        <f t="shared" si="2"/>
        <v>14924.71</v>
      </c>
      <c r="I23" s="114" t="s">
        <v>232</v>
      </c>
    </row>
    <row r="24" spans="1:9" x14ac:dyDescent="0.2">
      <c r="A24" s="129"/>
      <c r="B24" s="121" t="s">
        <v>172</v>
      </c>
      <c r="C24" s="121"/>
      <c r="D24" s="128">
        <v>220111.84</v>
      </c>
      <c r="E24" s="126"/>
      <c r="F24" s="123"/>
      <c r="G24" s="171"/>
      <c r="H24" s="126">
        <f t="shared" si="2"/>
        <v>220111.84</v>
      </c>
    </row>
    <row r="25" spans="1:9" x14ac:dyDescent="0.2">
      <c r="A25" s="129"/>
      <c r="B25" s="121" t="s">
        <v>172</v>
      </c>
      <c r="C25" s="121"/>
      <c r="D25" s="128">
        <v>400000</v>
      </c>
      <c r="E25" s="126"/>
      <c r="F25" s="123"/>
      <c r="G25" s="171"/>
      <c r="H25" s="126">
        <f t="shared" si="2"/>
        <v>400000</v>
      </c>
    </row>
    <row r="26" spans="1:9" ht="17" thickBot="1" x14ac:dyDescent="0.25">
      <c r="A26" s="129"/>
      <c r="B26" s="113" t="s">
        <v>74</v>
      </c>
      <c r="D26" s="146">
        <f>SUM(D5:D25)</f>
        <v>653431.73</v>
      </c>
      <c r="E26" s="146">
        <f t="shared" ref="E26:G26" si="3">SUM(E5:E25)</f>
        <v>0</v>
      </c>
      <c r="F26" s="179">
        <f t="shared" si="3"/>
        <v>-2640.64</v>
      </c>
      <c r="G26" s="146">
        <f t="shared" si="3"/>
        <v>0</v>
      </c>
      <c r="H26" s="146">
        <f>SUM(H5:H25)</f>
        <v>650791.09</v>
      </c>
      <c r="I26" s="133"/>
    </row>
    <row r="27" spans="1:9" ht="17" thickTop="1" x14ac:dyDescent="0.2">
      <c r="A27" s="129"/>
      <c r="B27" s="134"/>
      <c r="C27" s="135"/>
      <c r="D27" s="136"/>
      <c r="E27" s="137"/>
      <c r="F27" s="138"/>
      <c r="I27" s="149">
        <f>SUM(D26:G26)</f>
        <v>650791.09</v>
      </c>
    </row>
    <row r="28" spans="1:9" x14ac:dyDescent="0.2">
      <c r="A28" s="129"/>
      <c r="B28" s="125"/>
      <c r="C28" s="139"/>
      <c r="D28" s="136"/>
      <c r="E28" s="137"/>
      <c r="F28" s="138"/>
    </row>
    <row r="29" spans="1:9" x14ac:dyDescent="0.2">
      <c r="A29" s="129"/>
      <c r="B29" s="125"/>
      <c r="C29" s="140"/>
      <c r="D29" s="136"/>
      <c r="E29" s="137"/>
      <c r="F29" s="141"/>
    </row>
    <row r="30" spans="1:9" x14ac:dyDescent="0.2">
      <c r="A30" s="129"/>
      <c r="B30" s="142"/>
      <c r="C30" s="143"/>
      <c r="D30" s="142"/>
      <c r="E30" s="137"/>
      <c r="F30" s="141"/>
    </row>
    <row r="31" spans="1:9" x14ac:dyDescent="0.2">
      <c r="A31" s="129"/>
      <c r="B31" s="125"/>
      <c r="C31" s="143"/>
      <c r="D31" s="142"/>
      <c r="E31" s="144"/>
    </row>
    <row r="32" spans="1:9" x14ac:dyDescent="0.2">
      <c r="B32" s="142"/>
      <c r="C32" s="143"/>
    </row>
    <row r="33" spans="2:3" x14ac:dyDescent="0.2">
      <c r="C33" s="143"/>
    </row>
    <row r="35" spans="2:3" x14ac:dyDescent="0.2">
      <c r="B35" s="142"/>
    </row>
    <row r="36" spans="2:3" x14ac:dyDescent="0.2">
      <c r="B36" s="142"/>
    </row>
  </sheetData>
  <pageMargins left="0.7" right="0.7" top="0.75" bottom="0.75" header="0.3" footer="0.3"/>
  <pageSetup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6"/>
  <sheetViews>
    <sheetView topLeftCell="A3" workbookViewId="0">
      <selection activeCell="N43" sqref="N43"/>
    </sheetView>
  </sheetViews>
  <sheetFormatPr baseColWidth="10" defaultColWidth="8.83203125" defaultRowHeight="13" x14ac:dyDescent="0.15"/>
  <cols>
    <col min="1" max="1" width="16.6640625" style="2" customWidth="1"/>
    <col min="2" max="2" width="8.6640625" style="45" customWidth="1"/>
    <col min="3" max="3" width="8.6640625" style="5" customWidth="1"/>
    <col min="4" max="6" width="8.6640625" style="21" customWidth="1"/>
    <col min="7" max="7" width="8.6640625" style="24" customWidth="1"/>
    <col min="8" max="9" width="8.6640625" style="6" customWidth="1"/>
    <col min="10" max="10" width="8.6640625" style="21" customWidth="1"/>
    <col min="11" max="11" width="8.6640625" style="6" customWidth="1"/>
    <col min="12" max="14" width="8.6640625" style="21" customWidth="1"/>
    <col min="15" max="15" width="10.1640625" bestFit="1" customWidth="1"/>
  </cols>
  <sheetData>
    <row r="1" spans="1:17" s="11" customFormat="1" ht="24" x14ac:dyDescent="0.15">
      <c r="A1" s="3" t="s">
        <v>9</v>
      </c>
      <c r="B1" s="60" t="s">
        <v>115</v>
      </c>
      <c r="C1" s="8" t="s">
        <v>10</v>
      </c>
      <c r="D1" s="8" t="s">
        <v>11</v>
      </c>
      <c r="E1" s="8" t="s">
        <v>12</v>
      </c>
      <c r="F1" s="8" t="s">
        <v>13</v>
      </c>
      <c r="G1" s="1" t="s">
        <v>14</v>
      </c>
      <c r="H1" s="9" t="s">
        <v>15</v>
      </c>
      <c r="I1" s="10" t="s">
        <v>16</v>
      </c>
      <c r="J1" s="1" t="s">
        <v>17</v>
      </c>
      <c r="K1" s="9" t="s">
        <v>18</v>
      </c>
      <c r="L1" s="8" t="s">
        <v>19</v>
      </c>
      <c r="M1" s="8" t="s">
        <v>20</v>
      </c>
      <c r="N1" s="76" t="s">
        <v>21</v>
      </c>
      <c r="O1" s="3" t="s">
        <v>22</v>
      </c>
      <c r="P1" s="3" t="s">
        <v>23</v>
      </c>
    </row>
    <row r="2" spans="1:17" s="59" customFormat="1" ht="12" x14ac:dyDescent="0.15">
      <c r="A2" s="65" t="s">
        <v>24</v>
      </c>
      <c r="B2" s="56"/>
      <c r="C2" s="14"/>
      <c r="D2" s="66"/>
      <c r="E2" s="55"/>
      <c r="F2" s="55"/>
      <c r="G2" s="67"/>
      <c r="H2" s="68"/>
      <c r="I2" s="68"/>
      <c r="J2" s="55"/>
      <c r="K2" s="68"/>
      <c r="L2" s="55"/>
      <c r="M2" s="68"/>
      <c r="N2" s="55"/>
      <c r="O2" s="55"/>
    </row>
    <row r="3" spans="1:17" s="17" customFormat="1" ht="12" x14ac:dyDescent="0.15">
      <c r="A3" s="12" t="s">
        <v>0</v>
      </c>
      <c r="B3" s="42">
        <v>77853.460000000006</v>
      </c>
      <c r="C3" s="46">
        <v>6487.8</v>
      </c>
      <c r="D3" s="47">
        <v>6487.8</v>
      </c>
      <c r="E3" s="43">
        <v>6487.79</v>
      </c>
      <c r="F3" s="48">
        <v>6487.79</v>
      </c>
      <c r="G3" s="49">
        <v>6637.68</v>
      </c>
      <c r="H3" s="49">
        <v>6487.8</v>
      </c>
      <c r="I3" s="43">
        <v>6487.8</v>
      </c>
      <c r="J3" s="43">
        <v>6487.8</v>
      </c>
      <c r="K3" s="43">
        <v>6487.8</v>
      </c>
      <c r="L3" s="43">
        <v>6487.8</v>
      </c>
      <c r="M3" s="43">
        <v>6487.8</v>
      </c>
      <c r="N3" s="43">
        <v>6487.8</v>
      </c>
      <c r="O3" s="43">
        <f>SUM(C3:N3)</f>
        <v>78003.460000000021</v>
      </c>
      <c r="P3" s="43">
        <f>SUM(B3-O3)</f>
        <v>-150.00000000001455</v>
      </c>
    </row>
    <row r="4" spans="1:17" s="59" customFormat="1" ht="12" x14ac:dyDescent="0.15">
      <c r="A4" s="55" t="s">
        <v>25</v>
      </c>
      <c r="B4" s="56">
        <v>2335.61</v>
      </c>
      <c r="C4" s="46">
        <v>194.68</v>
      </c>
      <c r="D4" s="57">
        <v>194.63</v>
      </c>
      <c r="E4" s="57">
        <v>194.63</v>
      </c>
      <c r="F4" s="58">
        <v>194.63</v>
      </c>
      <c r="G4" s="58">
        <v>194.63</v>
      </c>
      <c r="H4" s="58">
        <v>194.63</v>
      </c>
      <c r="I4" s="57">
        <v>194.63</v>
      </c>
      <c r="J4" s="57">
        <v>194.63</v>
      </c>
      <c r="K4" s="57">
        <v>194.63</v>
      </c>
      <c r="L4" s="57">
        <v>194.63</v>
      </c>
      <c r="M4" s="57">
        <v>194.63</v>
      </c>
      <c r="N4" s="57">
        <v>194.63</v>
      </c>
      <c r="O4" s="57">
        <f>SUM(C4:N4)</f>
        <v>2335.6100000000006</v>
      </c>
      <c r="P4" s="57">
        <f>SUM(B4-O4)</f>
        <v>-4.5474735088646412E-13</v>
      </c>
    </row>
    <row r="5" spans="1:17" s="59" customFormat="1" ht="12" x14ac:dyDescent="0.15">
      <c r="A5" s="55" t="s">
        <v>2</v>
      </c>
      <c r="B5" s="56">
        <v>28300</v>
      </c>
      <c r="C5" s="46">
        <v>2338.7199999999998</v>
      </c>
      <c r="D5" s="57">
        <v>2400.7600000000002</v>
      </c>
      <c r="E5" s="57">
        <v>2400.7600000000002</v>
      </c>
      <c r="F5" s="57">
        <v>2359.4</v>
      </c>
      <c r="G5" s="58">
        <v>2318.04</v>
      </c>
      <c r="H5" s="57">
        <v>2359.4</v>
      </c>
      <c r="I5" s="57">
        <v>2359.4</v>
      </c>
      <c r="J5" s="57">
        <v>2359.4</v>
      </c>
      <c r="K5" s="57">
        <v>2359.4</v>
      </c>
      <c r="L5" s="57">
        <v>2659.4</v>
      </c>
      <c r="M5" s="57">
        <v>2359.4</v>
      </c>
      <c r="N5" s="57">
        <v>2359.4</v>
      </c>
      <c r="O5" s="57">
        <f>SUM(C5:N5)</f>
        <v>28633.480000000007</v>
      </c>
      <c r="P5" s="57">
        <f>SUM(B5-O5)</f>
        <v>-333.48000000000684</v>
      </c>
    </row>
    <row r="6" spans="1:17" s="17" customFormat="1" ht="12" x14ac:dyDescent="0.15">
      <c r="A6" s="12" t="s">
        <v>26</v>
      </c>
      <c r="B6" s="42">
        <v>600</v>
      </c>
      <c r="C6" s="46"/>
      <c r="D6" s="50"/>
      <c r="E6" s="43"/>
      <c r="F6" s="48"/>
      <c r="G6" s="49">
        <v>501.33</v>
      </c>
      <c r="H6" s="43"/>
      <c r="I6" s="43"/>
      <c r="J6" s="43"/>
      <c r="K6" s="43"/>
      <c r="L6" s="43"/>
      <c r="M6" s="43"/>
      <c r="N6" s="43"/>
      <c r="O6" s="43">
        <f>SUM(C6:N6)</f>
        <v>501.33</v>
      </c>
      <c r="P6" s="43">
        <f>SUM(B6-O6)</f>
        <v>98.670000000000016</v>
      </c>
    </row>
    <row r="7" spans="1:17" s="59" customFormat="1" ht="12" x14ac:dyDescent="0.15">
      <c r="A7" s="55" t="s">
        <v>27</v>
      </c>
      <c r="B7" s="56">
        <v>750</v>
      </c>
      <c r="C7" s="46"/>
      <c r="D7" s="57"/>
      <c r="E7" s="57"/>
      <c r="F7" s="58"/>
      <c r="G7" s="58"/>
      <c r="H7" s="57"/>
      <c r="I7" s="57"/>
      <c r="J7" s="57"/>
      <c r="K7" s="57"/>
      <c r="L7" s="57"/>
      <c r="M7" s="57"/>
      <c r="N7" s="57"/>
      <c r="O7" s="57">
        <f>SUM(C7:N7)</f>
        <v>0</v>
      </c>
      <c r="P7" s="57">
        <f>SUM(B7-O7)</f>
        <v>750</v>
      </c>
    </row>
    <row r="8" spans="1:17" s="17" customFormat="1" ht="12" x14ac:dyDescent="0.15">
      <c r="A8" s="19"/>
      <c r="B8" s="42"/>
      <c r="C8" s="46"/>
      <c r="D8" s="43"/>
      <c r="E8" s="43"/>
      <c r="F8" s="48"/>
      <c r="G8" s="49"/>
      <c r="H8" s="43"/>
      <c r="I8" s="43"/>
      <c r="J8" s="43"/>
      <c r="K8" s="43"/>
      <c r="L8" s="43"/>
      <c r="M8" s="43"/>
      <c r="N8" s="43"/>
      <c r="O8" s="43"/>
      <c r="P8" s="43"/>
    </row>
    <row r="9" spans="1:17" s="59" customFormat="1" ht="12" x14ac:dyDescent="0.15">
      <c r="A9" s="65" t="s">
        <v>28</v>
      </c>
      <c r="B9" s="56"/>
      <c r="C9" s="46"/>
      <c r="D9" s="57"/>
      <c r="E9" s="57"/>
      <c r="F9" s="58"/>
      <c r="G9" s="58"/>
      <c r="H9" s="57"/>
      <c r="I9" s="57"/>
      <c r="J9" s="57"/>
      <c r="K9" s="57"/>
      <c r="L9" s="64"/>
      <c r="M9" s="57"/>
      <c r="N9" s="57"/>
      <c r="O9" s="57"/>
      <c r="P9" s="57"/>
    </row>
    <row r="10" spans="1:17" s="59" customFormat="1" ht="12" x14ac:dyDescent="0.15">
      <c r="A10" s="55" t="s">
        <v>29</v>
      </c>
      <c r="B10" s="56">
        <v>5500</v>
      </c>
      <c r="C10" s="46">
        <v>77.2</v>
      </c>
      <c r="D10" s="57">
        <v>139.9</v>
      </c>
      <c r="E10" s="57">
        <v>469.99</v>
      </c>
      <c r="F10" s="58">
        <v>511.67</v>
      </c>
      <c r="G10" s="58">
        <v>370.27</v>
      </c>
      <c r="H10" s="57">
        <v>322.64</v>
      </c>
      <c r="I10" s="57">
        <v>549.94000000000005</v>
      </c>
      <c r="J10" s="57">
        <v>1020.16</v>
      </c>
      <c r="K10" s="57">
        <v>134.27000000000001</v>
      </c>
      <c r="L10" s="57">
        <v>343.71</v>
      </c>
      <c r="M10" s="57">
        <v>148</v>
      </c>
      <c r="N10" s="57"/>
      <c r="O10" s="57">
        <f>SUM(C10:N10)</f>
        <v>4087.75</v>
      </c>
      <c r="P10" s="57">
        <f t="shared" ref="P10:P15" si="0">SUM(B10-O10)</f>
        <v>1412.25</v>
      </c>
    </row>
    <row r="11" spans="1:17" s="59" customFormat="1" ht="12" x14ac:dyDescent="0.15">
      <c r="A11" s="55" t="s">
        <v>30</v>
      </c>
      <c r="B11" s="56">
        <v>4704</v>
      </c>
      <c r="C11" s="46">
        <v>392</v>
      </c>
      <c r="D11" s="57">
        <v>392</v>
      </c>
      <c r="E11" s="57">
        <v>392</v>
      </c>
      <c r="F11" s="58">
        <v>392</v>
      </c>
      <c r="G11" s="58">
        <v>392</v>
      </c>
      <c r="H11" s="57">
        <v>392</v>
      </c>
      <c r="I11" s="57">
        <v>392</v>
      </c>
      <c r="J11" s="57">
        <v>392</v>
      </c>
      <c r="K11" s="57">
        <v>392</v>
      </c>
      <c r="L11" s="57">
        <v>392</v>
      </c>
      <c r="M11" s="57">
        <v>392</v>
      </c>
      <c r="N11" s="57">
        <v>392</v>
      </c>
      <c r="O11" s="57">
        <f t="shared" ref="O11:O19" si="1">SUM(C11:N11)</f>
        <v>4704</v>
      </c>
      <c r="P11" s="57">
        <f t="shared" si="0"/>
        <v>0</v>
      </c>
    </row>
    <row r="12" spans="1:17" s="17" customFormat="1" ht="12" x14ac:dyDescent="0.15">
      <c r="A12" s="12" t="s">
        <v>31</v>
      </c>
      <c r="B12" s="42">
        <v>3605</v>
      </c>
      <c r="C12" s="46"/>
      <c r="D12" s="43"/>
      <c r="E12" s="43"/>
      <c r="F12" s="48"/>
      <c r="G12" s="49"/>
      <c r="H12" s="43"/>
      <c r="I12" s="43"/>
      <c r="J12" s="43">
        <v>3856</v>
      </c>
      <c r="K12" s="43"/>
      <c r="L12" s="43"/>
      <c r="M12" s="43"/>
      <c r="N12" s="43">
        <v>-147</v>
      </c>
      <c r="O12" s="43">
        <f t="shared" si="1"/>
        <v>3709</v>
      </c>
      <c r="P12" s="43">
        <f t="shared" si="0"/>
        <v>-104</v>
      </c>
    </row>
    <row r="13" spans="1:17" s="17" customFormat="1" ht="12" x14ac:dyDescent="0.15">
      <c r="A13" s="12" t="s">
        <v>32</v>
      </c>
      <c r="B13" s="42">
        <v>1060</v>
      </c>
      <c r="C13" s="46"/>
      <c r="D13" s="43"/>
      <c r="E13" s="43"/>
      <c r="F13" s="48"/>
      <c r="G13" s="49">
        <v>212</v>
      </c>
      <c r="H13" s="43"/>
      <c r="I13" s="43">
        <v>265</v>
      </c>
      <c r="J13" s="43"/>
      <c r="K13" s="43">
        <v>371</v>
      </c>
      <c r="L13" s="43">
        <v>265</v>
      </c>
      <c r="M13" s="43"/>
      <c r="N13" s="43"/>
      <c r="O13" s="43">
        <f>SUM(C13:N13)+K14</f>
        <v>1113</v>
      </c>
      <c r="P13" s="43">
        <f t="shared" si="0"/>
        <v>-53</v>
      </c>
    </row>
    <row r="14" spans="1:17" s="17" customFormat="1" ht="12" x14ac:dyDescent="0.15">
      <c r="A14" s="12" t="s">
        <v>86</v>
      </c>
      <c r="B14" s="42">
        <v>200</v>
      </c>
      <c r="C14" s="46"/>
      <c r="D14" s="43"/>
      <c r="E14" s="43"/>
      <c r="F14" s="48"/>
      <c r="G14" s="49"/>
      <c r="H14" s="43">
        <v>254.47</v>
      </c>
      <c r="I14" s="43"/>
      <c r="J14" s="43"/>
      <c r="K14" s="43"/>
      <c r="L14" s="43">
        <v>19.41</v>
      </c>
      <c r="M14" s="43"/>
      <c r="N14" s="43"/>
      <c r="O14" s="43">
        <f>SUM(C14:N14)+K15</f>
        <v>797.88</v>
      </c>
      <c r="P14" s="43">
        <f t="shared" si="0"/>
        <v>-597.88</v>
      </c>
    </row>
    <row r="15" spans="1:17" s="59" customFormat="1" ht="12" x14ac:dyDescent="0.15">
      <c r="A15" s="55" t="s">
        <v>3</v>
      </c>
      <c r="B15" s="56">
        <v>7500</v>
      </c>
      <c r="C15" s="46">
        <v>558</v>
      </c>
      <c r="D15" s="57">
        <v>558</v>
      </c>
      <c r="E15" s="57">
        <v>558</v>
      </c>
      <c r="F15" s="58">
        <v>558</v>
      </c>
      <c r="G15" s="58">
        <v>558</v>
      </c>
      <c r="H15" s="57">
        <v>558</v>
      </c>
      <c r="I15" s="57">
        <v>558</v>
      </c>
      <c r="J15" s="57">
        <v>551.65</v>
      </c>
      <c r="K15" s="57">
        <v>524</v>
      </c>
      <c r="L15" s="57">
        <v>524</v>
      </c>
      <c r="M15" s="57">
        <v>524</v>
      </c>
      <c r="N15" s="57">
        <v>524</v>
      </c>
      <c r="O15" s="57">
        <f t="shared" si="1"/>
        <v>6553.65</v>
      </c>
      <c r="P15" s="57">
        <f t="shared" si="0"/>
        <v>946.35000000000036</v>
      </c>
    </row>
    <row r="16" spans="1:17" s="17" customFormat="1" ht="12" x14ac:dyDescent="0.15">
      <c r="A16" s="12" t="s">
        <v>5</v>
      </c>
      <c r="B16" s="42">
        <v>2500</v>
      </c>
      <c r="C16" s="46">
        <v>151.61000000000001</v>
      </c>
      <c r="D16" s="43">
        <v>165.72</v>
      </c>
      <c r="E16" s="43">
        <v>342.12</v>
      </c>
      <c r="F16" s="48">
        <v>138.94999999999999</v>
      </c>
      <c r="G16" s="49">
        <v>138.94999999999999</v>
      </c>
      <c r="H16" s="43">
        <v>140.53</v>
      </c>
      <c r="I16" s="43">
        <v>142.06</v>
      </c>
      <c r="J16" s="43">
        <v>138.88</v>
      </c>
      <c r="K16" s="43">
        <v>139.03</v>
      </c>
      <c r="L16" s="43">
        <v>275.68</v>
      </c>
      <c r="M16" s="43">
        <v>139.16</v>
      </c>
      <c r="N16" s="43">
        <v>139.16</v>
      </c>
      <c r="O16" s="43">
        <f t="shared" si="1"/>
        <v>2051.8500000000004</v>
      </c>
      <c r="P16" s="43">
        <f>B16-O16</f>
        <v>448.14999999999964</v>
      </c>
      <c r="Q16" s="20"/>
    </row>
    <row r="17" spans="1:16" s="59" customFormat="1" ht="12" x14ac:dyDescent="0.15">
      <c r="A17" s="55" t="s">
        <v>75</v>
      </c>
      <c r="B17" s="56">
        <v>1400</v>
      </c>
      <c r="C17" s="46"/>
      <c r="D17" s="57"/>
      <c r="E17" s="57">
        <v>346.22</v>
      </c>
      <c r="F17" s="58"/>
      <c r="G17" s="58"/>
      <c r="H17" s="57">
        <v>427.1</v>
      </c>
      <c r="I17" s="57"/>
      <c r="J17" s="57">
        <v>375</v>
      </c>
      <c r="K17" s="57"/>
      <c r="L17" s="57"/>
      <c r="M17" s="57"/>
      <c r="N17" s="57"/>
      <c r="O17" s="57">
        <f t="shared" si="1"/>
        <v>1148.3200000000002</v>
      </c>
      <c r="P17" s="57">
        <f>B17-O17</f>
        <v>251.67999999999984</v>
      </c>
    </row>
    <row r="18" spans="1:16" s="59" customFormat="1" ht="12" x14ac:dyDescent="0.15">
      <c r="A18" s="55" t="s">
        <v>33</v>
      </c>
      <c r="B18" s="56">
        <v>5595.48</v>
      </c>
      <c r="C18" s="46">
        <v>466.29</v>
      </c>
      <c r="D18" s="57">
        <v>466.29</v>
      </c>
      <c r="E18" s="57">
        <v>466.29</v>
      </c>
      <c r="F18" s="58">
        <v>466.29</v>
      </c>
      <c r="G18" s="58">
        <v>466.29</v>
      </c>
      <c r="H18" s="57">
        <v>466.29</v>
      </c>
      <c r="I18" s="57">
        <v>466.29</v>
      </c>
      <c r="J18" s="57">
        <v>466.29</v>
      </c>
      <c r="K18" s="57">
        <v>466.29</v>
      </c>
      <c r="L18" s="57">
        <v>466.29</v>
      </c>
      <c r="M18" s="57">
        <v>466.29</v>
      </c>
      <c r="N18" s="57">
        <v>466.29</v>
      </c>
      <c r="O18" s="57">
        <f t="shared" si="1"/>
        <v>5595.4800000000005</v>
      </c>
      <c r="P18" s="57">
        <f>B18-O18</f>
        <v>0</v>
      </c>
    </row>
    <row r="19" spans="1:16" s="59" customFormat="1" ht="12" x14ac:dyDescent="0.15">
      <c r="A19" s="55" t="s">
        <v>34</v>
      </c>
      <c r="B19" s="56">
        <v>15836.25</v>
      </c>
      <c r="C19" s="46">
        <v>1319.66</v>
      </c>
      <c r="D19" s="57">
        <v>1319.66</v>
      </c>
      <c r="E19" s="57">
        <v>1319.66</v>
      </c>
      <c r="F19" s="58">
        <v>1319.66</v>
      </c>
      <c r="G19" s="58">
        <v>1319.75</v>
      </c>
      <c r="H19" s="57">
        <v>1319.66</v>
      </c>
      <c r="I19" s="57">
        <v>1319.66</v>
      </c>
      <c r="J19" s="57">
        <v>1319.66</v>
      </c>
      <c r="K19" s="57">
        <v>1319.66</v>
      </c>
      <c r="L19" s="57">
        <v>1319.66</v>
      </c>
      <c r="M19" s="57">
        <v>1319.66</v>
      </c>
      <c r="N19" s="57">
        <v>1319.66</v>
      </c>
      <c r="O19" s="57">
        <f t="shared" si="1"/>
        <v>15836.01</v>
      </c>
      <c r="P19" s="57">
        <f>B19-O19</f>
        <v>0.23999999999978172</v>
      </c>
    </row>
    <row r="20" spans="1:16" s="17" customFormat="1" ht="12" x14ac:dyDescent="0.15">
      <c r="A20" s="18" t="s">
        <v>35</v>
      </c>
      <c r="B20" s="42"/>
      <c r="C20" s="46"/>
      <c r="D20" s="43"/>
      <c r="E20" s="43"/>
      <c r="F20" s="48"/>
      <c r="G20" s="49"/>
      <c r="H20" s="43"/>
      <c r="I20" s="43"/>
      <c r="J20" s="43"/>
      <c r="K20" s="43"/>
      <c r="L20" s="43"/>
      <c r="M20" s="43"/>
      <c r="N20" s="43"/>
      <c r="O20" s="43"/>
      <c r="P20" s="43"/>
    </row>
    <row r="21" spans="1:16" s="17" customFormat="1" ht="12" x14ac:dyDescent="0.15">
      <c r="A21" s="12" t="s">
        <v>79</v>
      </c>
      <c r="B21" s="42">
        <v>3618.59</v>
      </c>
      <c r="C21" s="46">
        <v>307.58</v>
      </c>
      <c r="D21" s="43">
        <v>307.58</v>
      </c>
      <c r="E21" s="43">
        <v>399.43</v>
      </c>
      <c r="F21" s="48">
        <v>307.58</v>
      </c>
      <c r="G21" s="49">
        <v>339.09</v>
      </c>
      <c r="H21" s="43">
        <v>307.58999999999997</v>
      </c>
      <c r="I21" s="43">
        <v>251.12</v>
      </c>
      <c r="J21" s="43">
        <v>230.86</v>
      </c>
      <c r="K21" s="43">
        <v>341.7</v>
      </c>
      <c r="L21" s="43">
        <v>327.85</v>
      </c>
      <c r="M21" s="43">
        <v>327.85</v>
      </c>
      <c r="N21" s="43">
        <v>327.85</v>
      </c>
      <c r="O21" s="43">
        <f t="shared" ref="O21:O43" si="2">SUM(C21:N21)</f>
        <v>3776.0799999999995</v>
      </c>
      <c r="P21" s="43">
        <f t="shared" ref="P21:P43" si="3">B21-O21</f>
        <v>-157.48999999999933</v>
      </c>
    </row>
    <row r="22" spans="1:16" s="59" customFormat="1" ht="12" x14ac:dyDescent="0.15">
      <c r="A22" s="55" t="s">
        <v>80</v>
      </c>
      <c r="B22" s="56">
        <v>10557.5</v>
      </c>
      <c r="C22" s="46">
        <v>879.8</v>
      </c>
      <c r="D22" s="57">
        <v>879.8</v>
      </c>
      <c r="E22" s="57">
        <v>879.8</v>
      </c>
      <c r="F22" s="58">
        <v>879.8</v>
      </c>
      <c r="G22" s="58">
        <v>1079.78</v>
      </c>
      <c r="H22" s="57">
        <v>879.8</v>
      </c>
      <c r="I22" s="57">
        <v>879.8</v>
      </c>
      <c r="J22" s="57">
        <v>879.8</v>
      </c>
      <c r="K22" s="57">
        <v>879.8</v>
      </c>
      <c r="L22" s="57">
        <v>879.8</v>
      </c>
      <c r="M22" s="57">
        <v>879.8</v>
      </c>
      <c r="N22" s="57">
        <v>879.8</v>
      </c>
      <c r="O22" s="57">
        <f t="shared" si="2"/>
        <v>10757.579999999998</v>
      </c>
      <c r="P22" s="57">
        <f t="shared" si="3"/>
        <v>-200.07999999999811</v>
      </c>
    </row>
    <row r="23" spans="1:16" s="59" customFormat="1" ht="12" x14ac:dyDescent="0.15">
      <c r="A23" s="55" t="s">
        <v>36</v>
      </c>
      <c r="B23" s="56">
        <v>3695.13</v>
      </c>
      <c r="C23" s="46">
        <v>369.54</v>
      </c>
      <c r="D23" s="57">
        <v>369.54</v>
      </c>
      <c r="E23" s="57">
        <v>369.54</v>
      </c>
      <c r="F23" s="58">
        <v>369.54</v>
      </c>
      <c r="G23" s="58">
        <v>369.45</v>
      </c>
      <c r="H23" s="57">
        <v>369.54</v>
      </c>
      <c r="I23" s="57"/>
      <c r="J23" s="57"/>
      <c r="K23" s="57">
        <v>369.54</v>
      </c>
      <c r="L23" s="57">
        <v>369.54</v>
      </c>
      <c r="M23" s="57">
        <v>369.54</v>
      </c>
      <c r="N23" s="57">
        <v>369.54</v>
      </c>
      <c r="O23" s="57">
        <f t="shared" si="2"/>
        <v>3695.31</v>
      </c>
      <c r="P23" s="57">
        <f t="shared" si="3"/>
        <v>-0.17999999999983629</v>
      </c>
    </row>
    <row r="24" spans="1:16" s="17" customFormat="1" ht="12" x14ac:dyDescent="0.15">
      <c r="A24" s="12" t="s">
        <v>116</v>
      </c>
      <c r="B24" s="42">
        <v>4223</v>
      </c>
      <c r="C24" s="46">
        <v>422.3</v>
      </c>
      <c r="D24" s="43">
        <v>422.3</v>
      </c>
      <c r="E24" s="43">
        <v>422.3</v>
      </c>
      <c r="F24" s="48">
        <v>422.3</v>
      </c>
      <c r="G24" s="49">
        <v>422.3</v>
      </c>
      <c r="H24" s="43">
        <v>422.3</v>
      </c>
      <c r="I24" s="43"/>
      <c r="J24" s="43"/>
      <c r="K24" s="43">
        <v>422.3</v>
      </c>
      <c r="L24" s="43">
        <v>422.3</v>
      </c>
      <c r="M24" s="43">
        <v>422.3</v>
      </c>
      <c r="N24" s="43">
        <v>422.3</v>
      </c>
      <c r="O24" s="43">
        <f t="shared" si="2"/>
        <v>4223.0000000000009</v>
      </c>
      <c r="P24" s="43">
        <f t="shared" si="3"/>
        <v>0</v>
      </c>
    </row>
    <row r="25" spans="1:16" s="17" customFormat="1" ht="12" x14ac:dyDescent="0.15">
      <c r="A25" s="55" t="s">
        <v>37</v>
      </c>
      <c r="B25" s="42">
        <v>4223</v>
      </c>
      <c r="C25" s="46">
        <v>351.9</v>
      </c>
      <c r="D25" s="43">
        <v>351.9</v>
      </c>
      <c r="E25" s="43">
        <v>351.9</v>
      </c>
      <c r="F25" s="48">
        <v>351.9</v>
      </c>
      <c r="G25" s="49">
        <v>351.9</v>
      </c>
      <c r="H25" s="43">
        <v>351.9</v>
      </c>
      <c r="I25" s="43">
        <v>351.9</v>
      </c>
      <c r="J25" s="43">
        <v>351.9</v>
      </c>
      <c r="K25" s="43">
        <v>351.9</v>
      </c>
      <c r="L25" s="43">
        <v>351.9</v>
      </c>
      <c r="M25" s="43">
        <v>351.9</v>
      </c>
      <c r="N25" s="43">
        <v>351.9</v>
      </c>
      <c r="O25" s="43">
        <f t="shared" si="2"/>
        <v>4222.8</v>
      </c>
      <c r="P25" s="43">
        <f t="shared" si="3"/>
        <v>0.1999999999998181</v>
      </c>
    </row>
    <row r="26" spans="1:16" s="63" customFormat="1" ht="12" x14ac:dyDescent="0.15">
      <c r="A26" s="12" t="s">
        <v>117</v>
      </c>
      <c r="B26" s="60">
        <v>2111.5</v>
      </c>
      <c r="C26" s="61">
        <v>211.15</v>
      </c>
      <c r="D26" s="62">
        <v>211.15</v>
      </c>
      <c r="E26" s="62">
        <v>211.15</v>
      </c>
      <c r="F26" s="49">
        <v>211.15</v>
      </c>
      <c r="G26" s="49">
        <v>211.15</v>
      </c>
      <c r="H26" s="62">
        <v>211.15</v>
      </c>
      <c r="I26" s="62"/>
      <c r="J26" s="62"/>
      <c r="K26" s="62">
        <v>211.15</v>
      </c>
      <c r="L26" s="62">
        <v>211.15</v>
      </c>
      <c r="M26" s="62">
        <v>211.15</v>
      </c>
      <c r="N26" s="62">
        <v>211.15</v>
      </c>
      <c r="O26" s="62">
        <f t="shared" si="2"/>
        <v>2111.5000000000005</v>
      </c>
      <c r="P26" s="62">
        <f t="shared" si="3"/>
        <v>0</v>
      </c>
    </row>
    <row r="27" spans="1:16" s="59" customFormat="1" ht="12" x14ac:dyDescent="0.15">
      <c r="A27" s="55" t="s">
        <v>1</v>
      </c>
      <c r="B27" s="56">
        <v>5150</v>
      </c>
      <c r="C27" s="46">
        <v>429.13</v>
      </c>
      <c r="D27" s="57">
        <v>429.17</v>
      </c>
      <c r="E27" s="57">
        <v>429.17</v>
      </c>
      <c r="F27" s="58">
        <v>429.17</v>
      </c>
      <c r="G27" s="58">
        <v>429.17</v>
      </c>
      <c r="H27" s="57">
        <v>429.17</v>
      </c>
      <c r="I27" s="57">
        <v>429.17</v>
      </c>
      <c r="J27" s="57">
        <v>429.17</v>
      </c>
      <c r="K27" s="57">
        <v>429.17</v>
      </c>
      <c r="L27" s="57">
        <v>429.17</v>
      </c>
      <c r="M27" s="57">
        <v>429.17</v>
      </c>
      <c r="N27" s="57">
        <v>429.17</v>
      </c>
      <c r="O27" s="57">
        <f t="shared" si="2"/>
        <v>5150</v>
      </c>
      <c r="P27" s="57">
        <f t="shared" si="3"/>
        <v>0</v>
      </c>
    </row>
    <row r="28" spans="1:16" s="59" customFormat="1" ht="12" x14ac:dyDescent="0.15">
      <c r="A28" s="55" t="s">
        <v>38</v>
      </c>
      <c r="B28" s="56">
        <v>300</v>
      </c>
      <c r="C28" s="46"/>
      <c r="D28" s="57"/>
      <c r="E28" s="57"/>
      <c r="F28" s="58"/>
      <c r="G28" s="58">
        <v>21.01</v>
      </c>
      <c r="H28" s="57"/>
      <c r="I28" s="57"/>
      <c r="J28" s="57"/>
      <c r="K28" s="57"/>
      <c r="L28" s="57">
        <v>14.32</v>
      </c>
      <c r="M28" s="57"/>
      <c r="N28" s="57"/>
      <c r="O28" s="57">
        <f t="shared" si="2"/>
        <v>35.33</v>
      </c>
      <c r="P28" s="57">
        <f t="shared" si="3"/>
        <v>264.67</v>
      </c>
    </row>
    <row r="29" spans="1:16" s="17" customFormat="1" ht="12" x14ac:dyDescent="0.15">
      <c r="A29" s="12" t="s">
        <v>39</v>
      </c>
      <c r="B29" s="42">
        <v>800</v>
      </c>
      <c r="C29" s="46"/>
      <c r="D29" s="43">
        <v>103.19</v>
      </c>
      <c r="E29" s="43">
        <v>50</v>
      </c>
      <c r="F29" s="48"/>
      <c r="G29" s="49"/>
      <c r="H29" s="43"/>
      <c r="I29" s="43"/>
      <c r="J29" s="43"/>
      <c r="K29" s="43"/>
      <c r="L29" s="43"/>
      <c r="M29" s="43"/>
      <c r="N29" s="43"/>
      <c r="O29" s="43">
        <f t="shared" si="2"/>
        <v>153.19</v>
      </c>
      <c r="P29" s="43">
        <f t="shared" si="3"/>
        <v>646.80999999999995</v>
      </c>
    </row>
    <row r="30" spans="1:16" s="59" customFormat="1" ht="12" x14ac:dyDescent="0.15">
      <c r="A30" s="55" t="s">
        <v>40</v>
      </c>
      <c r="B30" s="56">
        <v>3000</v>
      </c>
      <c r="C30" s="46"/>
      <c r="D30" s="57"/>
      <c r="E30" s="57">
        <v>1562.09</v>
      </c>
      <c r="F30" s="58">
        <v>791.26</v>
      </c>
      <c r="G30" s="58">
        <v>570.24</v>
      </c>
      <c r="H30" s="57"/>
      <c r="I30" s="57">
        <v>298.89</v>
      </c>
      <c r="J30" s="57"/>
      <c r="K30" s="57"/>
      <c r="L30" s="57">
        <v>261.11</v>
      </c>
      <c r="M30" s="57"/>
      <c r="N30" s="57"/>
      <c r="O30" s="57">
        <f t="shared" si="2"/>
        <v>3483.59</v>
      </c>
      <c r="P30" s="57">
        <f t="shared" si="3"/>
        <v>-483.59000000000015</v>
      </c>
    </row>
    <row r="31" spans="1:16" s="59" customFormat="1" ht="12" x14ac:dyDescent="0.15">
      <c r="A31" s="55" t="s">
        <v>76</v>
      </c>
      <c r="B31" s="56">
        <v>1200</v>
      </c>
      <c r="C31" s="46"/>
      <c r="D31" s="57"/>
      <c r="E31" s="57"/>
      <c r="F31" s="58">
        <v>114.18</v>
      </c>
      <c r="G31" s="58">
        <v>179.7</v>
      </c>
      <c r="H31" s="57">
        <v>316.39</v>
      </c>
      <c r="I31" s="57"/>
      <c r="J31" s="57">
        <v>188.13</v>
      </c>
      <c r="K31" s="57">
        <v>-80</v>
      </c>
      <c r="L31" s="57">
        <v>205.53</v>
      </c>
      <c r="M31" s="57"/>
      <c r="N31" s="57"/>
      <c r="O31" s="57">
        <f t="shared" si="2"/>
        <v>923.93</v>
      </c>
      <c r="P31" s="57">
        <f t="shared" si="3"/>
        <v>276.07000000000005</v>
      </c>
    </row>
    <row r="32" spans="1:16" s="59" customFormat="1" ht="12" x14ac:dyDescent="0.15">
      <c r="A32" s="55" t="s">
        <v>41</v>
      </c>
      <c r="B32" s="56">
        <v>2400</v>
      </c>
      <c r="C32" s="46"/>
      <c r="D32" s="57">
        <v>103.86</v>
      </c>
      <c r="E32" s="57"/>
      <c r="F32" s="58"/>
      <c r="G32" s="58">
        <v>355.99</v>
      </c>
      <c r="H32" s="57">
        <v>50</v>
      </c>
      <c r="I32" s="57">
        <v>471.97</v>
      </c>
      <c r="J32" s="57">
        <v>199.12</v>
      </c>
      <c r="K32" s="57"/>
      <c r="L32" s="57">
        <v>69.989999999999995</v>
      </c>
      <c r="M32" s="57"/>
      <c r="N32" s="57"/>
      <c r="O32" s="57">
        <f t="shared" si="2"/>
        <v>1250.93</v>
      </c>
      <c r="P32" s="57">
        <f t="shared" si="3"/>
        <v>1149.07</v>
      </c>
    </row>
    <row r="33" spans="1:16" s="17" customFormat="1" ht="12" x14ac:dyDescent="0.15">
      <c r="A33" s="12" t="s">
        <v>8</v>
      </c>
      <c r="B33" s="42">
        <v>300</v>
      </c>
      <c r="C33" s="46"/>
      <c r="D33" s="43"/>
      <c r="E33" s="43">
        <v>26.4</v>
      </c>
      <c r="F33" s="48">
        <v>88</v>
      </c>
      <c r="G33" s="49"/>
      <c r="H33" s="43">
        <v>44</v>
      </c>
      <c r="I33" s="43"/>
      <c r="J33" s="43"/>
      <c r="K33" s="43">
        <v>88</v>
      </c>
      <c r="L33" s="43"/>
      <c r="M33" s="43"/>
      <c r="N33" s="43"/>
      <c r="O33" s="43">
        <f t="shared" si="2"/>
        <v>246.4</v>
      </c>
      <c r="P33" s="43">
        <f t="shared" si="3"/>
        <v>53.599999999999994</v>
      </c>
    </row>
    <row r="34" spans="1:16" s="17" customFormat="1" ht="12" x14ac:dyDescent="0.15">
      <c r="A34" s="12" t="s">
        <v>42</v>
      </c>
      <c r="B34" s="42">
        <v>200</v>
      </c>
      <c r="C34" s="46"/>
      <c r="D34" s="43"/>
      <c r="E34" s="43"/>
      <c r="F34" s="48"/>
      <c r="G34" s="49"/>
      <c r="H34" s="43"/>
      <c r="I34" s="43"/>
      <c r="J34" s="43"/>
      <c r="K34" s="43"/>
      <c r="L34" s="43">
        <v>50</v>
      </c>
      <c r="M34" s="43"/>
      <c r="N34" s="43"/>
      <c r="O34" s="43">
        <f t="shared" si="2"/>
        <v>50</v>
      </c>
      <c r="P34" s="43">
        <f t="shared" si="3"/>
        <v>150</v>
      </c>
    </row>
    <row r="35" spans="1:16" s="59" customFormat="1" ht="12" x14ac:dyDescent="0.15">
      <c r="A35" s="55" t="s">
        <v>43</v>
      </c>
      <c r="B35" s="56">
        <v>1500</v>
      </c>
      <c r="C35" s="46"/>
      <c r="D35" s="57">
        <v>167.09</v>
      </c>
      <c r="E35" s="57">
        <v>180</v>
      </c>
      <c r="F35" s="58">
        <v>127.19</v>
      </c>
      <c r="G35" s="58">
        <v>395</v>
      </c>
      <c r="H35" s="57"/>
      <c r="I35" s="57"/>
      <c r="J35" s="57">
        <v>155</v>
      </c>
      <c r="K35" s="57">
        <v>192.39</v>
      </c>
      <c r="L35" s="57"/>
      <c r="M35" s="57"/>
      <c r="N35" s="57"/>
      <c r="O35" s="57">
        <f t="shared" si="2"/>
        <v>1216.67</v>
      </c>
      <c r="P35" s="57">
        <f t="shared" si="3"/>
        <v>283.32999999999993</v>
      </c>
    </row>
    <row r="36" spans="1:16" s="59" customFormat="1" ht="12" x14ac:dyDescent="0.15">
      <c r="A36" s="55" t="s">
        <v>6</v>
      </c>
      <c r="B36" s="56">
        <v>1500</v>
      </c>
      <c r="C36" s="46">
        <v>51</v>
      </c>
      <c r="D36" s="57">
        <v>23.4</v>
      </c>
      <c r="E36" s="57">
        <v>36.200000000000003</v>
      </c>
      <c r="F36" s="58">
        <v>113.85</v>
      </c>
      <c r="G36" s="58">
        <v>237.11</v>
      </c>
      <c r="H36" s="57"/>
      <c r="I36" s="57">
        <v>56.5</v>
      </c>
      <c r="J36" s="57">
        <v>23.4</v>
      </c>
      <c r="K36" s="57"/>
      <c r="L36" s="57">
        <v>326.52</v>
      </c>
      <c r="M36" s="57"/>
      <c r="N36" s="57"/>
      <c r="O36" s="57">
        <f t="shared" si="2"/>
        <v>867.9799999999999</v>
      </c>
      <c r="P36" s="57">
        <f t="shared" si="3"/>
        <v>632.0200000000001</v>
      </c>
    </row>
    <row r="37" spans="1:16" s="59" customFormat="1" ht="12" x14ac:dyDescent="0.15">
      <c r="A37" s="55" t="s">
        <v>44</v>
      </c>
      <c r="B37" s="56">
        <v>500</v>
      </c>
      <c r="C37" s="46"/>
      <c r="D37" s="57"/>
      <c r="E37" s="57">
        <v>150</v>
      </c>
      <c r="F37" s="58"/>
      <c r="G37" s="58"/>
      <c r="H37" s="57"/>
      <c r="I37" s="57"/>
      <c r="J37" s="57"/>
      <c r="K37" s="57">
        <v>75</v>
      </c>
      <c r="L37" s="57"/>
      <c r="M37" s="57"/>
      <c r="N37" s="57"/>
      <c r="O37" s="57">
        <f t="shared" si="2"/>
        <v>225</v>
      </c>
      <c r="P37" s="57">
        <f t="shared" si="3"/>
        <v>275</v>
      </c>
    </row>
    <row r="38" spans="1:16" s="59" customFormat="1" ht="12" x14ac:dyDescent="0.15">
      <c r="A38" s="55" t="s">
        <v>45</v>
      </c>
      <c r="B38" s="56">
        <v>1000</v>
      </c>
      <c r="C38" s="46"/>
      <c r="D38" s="57"/>
      <c r="E38" s="57"/>
      <c r="F38" s="58"/>
      <c r="G38" s="58"/>
      <c r="H38" s="57"/>
      <c r="I38" s="57"/>
      <c r="J38" s="57"/>
      <c r="K38" s="57"/>
      <c r="L38" s="57"/>
      <c r="M38" s="57"/>
      <c r="N38" s="57"/>
      <c r="O38" s="57">
        <f t="shared" si="2"/>
        <v>0</v>
      </c>
      <c r="P38" s="57">
        <f t="shared" si="3"/>
        <v>1000</v>
      </c>
    </row>
    <row r="39" spans="1:16" s="59" customFormat="1" ht="12" x14ac:dyDescent="0.15">
      <c r="A39" s="55" t="s">
        <v>46</v>
      </c>
      <c r="B39" s="56">
        <v>3400</v>
      </c>
      <c r="C39" s="46"/>
      <c r="D39" s="57"/>
      <c r="E39" s="57"/>
      <c r="F39" s="58">
        <v>850</v>
      </c>
      <c r="G39" s="58"/>
      <c r="H39" s="57">
        <v>850</v>
      </c>
      <c r="I39" s="57"/>
      <c r="J39" s="57"/>
      <c r="K39" s="57">
        <v>850</v>
      </c>
      <c r="L39" s="57"/>
      <c r="M39" s="57"/>
      <c r="N39" s="57">
        <v>850</v>
      </c>
      <c r="O39" s="57">
        <f t="shared" si="2"/>
        <v>3400</v>
      </c>
      <c r="P39" s="57">
        <f t="shared" si="3"/>
        <v>0</v>
      </c>
    </row>
    <row r="40" spans="1:16" s="17" customFormat="1" ht="12" x14ac:dyDescent="0.15">
      <c r="A40" s="55" t="s">
        <v>4</v>
      </c>
      <c r="B40" s="42">
        <v>1700</v>
      </c>
      <c r="C40" s="46">
        <v>38</v>
      </c>
      <c r="D40" s="43">
        <v>156</v>
      </c>
      <c r="E40" s="43">
        <v>152</v>
      </c>
      <c r="F40" s="48">
        <v>38</v>
      </c>
      <c r="G40" s="49">
        <v>50</v>
      </c>
      <c r="H40" s="43">
        <v>152</v>
      </c>
      <c r="I40" s="43">
        <v>152</v>
      </c>
      <c r="J40" s="43">
        <v>197</v>
      </c>
      <c r="K40" s="43">
        <v>159</v>
      </c>
      <c r="L40" s="43">
        <v>200.5</v>
      </c>
      <c r="M40" s="43">
        <v>159</v>
      </c>
      <c r="N40" s="43">
        <v>159</v>
      </c>
      <c r="O40" s="43">
        <f t="shared" si="2"/>
        <v>1612.5</v>
      </c>
      <c r="P40" s="43">
        <f t="shared" si="3"/>
        <v>87.5</v>
      </c>
    </row>
    <row r="41" spans="1:16" s="17" customFormat="1" ht="12" x14ac:dyDescent="0.15">
      <c r="A41" s="12" t="s">
        <v>7</v>
      </c>
      <c r="B41" s="42">
        <v>1100</v>
      </c>
      <c r="C41" s="46">
        <v>5.37</v>
      </c>
      <c r="D41" s="43">
        <v>66.67</v>
      </c>
      <c r="E41" s="43">
        <v>46.8</v>
      </c>
      <c r="F41" s="48"/>
      <c r="G41" s="49">
        <v>166.72</v>
      </c>
      <c r="H41" s="43">
        <v>54.91</v>
      </c>
      <c r="I41" s="43">
        <v>55.02</v>
      </c>
      <c r="J41" s="43"/>
      <c r="K41" s="43">
        <v>158.91</v>
      </c>
      <c r="L41" s="43">
        <v>244.57</v>
      </c>
      <c r="M41" s="43">
        <v>488.6</v>
      </c>
      <c r="N41" s="43"/>
      <c r="O41" s="43">
        <f t="shared" si="2"/>
        <v>1287.5700000000002</v>
      </c>
      <c r="P41" s="43">
        <f t="shared" si="3"/>
        <v>-187.57000000000016</v>
      </c>
    </row>
    <row r="42" spans="1:16" s="63" customFormat="1" ht="12" x14ac:dyDescent="0.15">
      <c r="A42" s="55" t="s">
        <v>84</v>
      </c>
      <c r="B42" s="60">
        <v>1200</v>
      </c>
      <c r="C42" s="61"/>
      <c r="D42" s="62"/>
      <c r="E42" s="62"/>
      <c r="F42" s="49"/>
      <c r="G42" s="49"/>
      <c r="H42" s="62">
        <v>600</v>
      </c>
      <c r="I42" s="62"/>
      <c r="J42" s="62"/>
      <c r="K42" s="62"/>
      <c r="L42" s="62"/>
      <c r="M42" s="62"/>
      <c r="N42" s="62">
        <v>600</v>
      </c>
      <c r="O42" s="62">
        <f t="shared" si="2"/>
        <v>1200</v>
      </c>
      <c r="P42" s="62">
        <f t="shared" si="3"/>
        <v>0</v>
      </c>
    </row>
    <row r="43" spans="1:16" s="72" customFormat="1" x14ac:dyDescent="0.15">
      <c r="A43" s="66" t="s">
        <v>83</v>
      </c>
      <c r="B43" s="69">
        <v>1600</v>
      </c>
      <c r="C43" s="51"/>
      <c r="D43" s="70">
        <v>1600</v>
      </c>
      <c r="E43" s="71"/>
      <c r="F43" s="71"/>
      <c r="G43" s="70"/>
      <c r="H43" s="70"/>
      <c r="I43" s="70"/>
      <c r="J43" s="70"/>
      <c r="K43" s="70"/>
      <c r="L43" s="70"/>
      <c r="M43" s="70"/>
      <c r="N43" s="70"/>
      <c r="O43" s="70">
        <f t="shared" si="2"/>
        <v>1600</v>
      </c>
      <c r="P43" s="70">
        <f t="shared" si="3"/>
        <v>0</v>
      </c>
    </row>
    <row r="44" spans="1:16" s="17" customFormat="1" thickBot="1" x14ac:dyDescent="0.2">
      <c r="A44" s="3" t="s">
        <v>47</v>
      </c>
      <c r="B44" s="44">
        <f t="shared" ref="B44:N44" si="4">SUM(B2:B43)</f>
        <v>213018.52000000002</v>
      </c>
      <c r="C44" s="44">
        <f t="shared" si="4"/>
        <v>15051.730000000001</v>
      </c>
      <c r="D44" s="44">
        <f t="shared" si="4"/>
        <v>17316.41</v>
      </c>
      <c r="E44" s="44">
        <f t="shared" si="4"/>
        <v>18244.240000000002</v>
      </c>
      <c r="F44" s="44">
        <f t="shared" si="4"/>
        <v>17522.309999999998</v>
      </c>
      <c r="G44" s="44">
        <f t="shared" si="4"/>
        <v>18287.550000000007</v>
      </c>
      <c r="H44" s="44">
        <f t="shared" si="4"/>
        <v>17961.27</v>
      </c>
      <c r="I44" s="44">
        <f t="shared" si="4"/>
        <v>15681.15</v>
      </c>
      <c r="J44" s="44">
        <f t="shared" si="4"/>
        <v>19815.850000000002</v>
      </c>
      <c r="K44" s="44">
        <f t="shared" si="4"/>
        <v>16836.939999999999</v>
      </c>
      <c r="L44" s="44">
        <f t="shared" si="4"/>
        <v>17311.830000000002</v>
      </c>
      <c r="M44" s="44">
        <f t="shared" si="4"/>
        <v>15670.25</v>
      </c>
      <c r="N44" s="44">
        <f t="shared" si="4"/>
        <v>16336.65</v>
      </c>
      <c r="O44" s="44">
        <f>SUM(C44:N44)</f>
        <v>206036.18000000002</v>
      </c>
      <c r="P44" s="44">
        <f>SUM(P3:P43)</f>
        <v>6458.3399999999801</v>
      </c>
    </row>
    <row r="45" spans="1:16" s="72" customFormat="1" ht="14" thickTop="1" x14ac:dyDescent="0.15">
      <c r="A45" s="99" t="s">
        <v>103</v>
      </c>
      <c r="B45" s="94"/>
      <c r="C45" s="95"/>
      <c r="D45" s="96"/>
      <c r="E45" s="97"/>
      <c r="F45" s="97"/>
      <c r="G45" s="96"/>
      <c r="H45" s="96"/>
      <c r="I45" s="96"/>
      <c r="J45" s="96"/>
      <c r="K45" s="96"/>
      <c r="L45" s="96"/>
      <c r="M45" s="96"/>
      <c r="N45" s="96"/>
      <c r="O45" s="96"/>
      <c r="P45" s="96">
        <f>B44-O44</f>
        <v>6982.3399999999965</v>
      </c>
    </row>
    <row r="46" spans="1:16" s="72" customFormat="1" x14ac:dyDescent="0.15">
      <c r="A46" s="99" t="s">
        <v>107</v>
      </c>
      <c r="B46" s="94"/>
      <c r="C46" s="95"/>
      <c r="D46" s="96"/>
      <c r="E46" s="97"/>
      <c r="F46" s="97">
        <v>10</v>
      </c>
      <c r="G46" s="96">
        <v>4000</v>
      </c>
      <c r="H46" s="96">
        <v>7142.5</v>
      </c>
      <c r="I46" s="96">
        <v>8160</v>
      </c>
      <c r="J46" s="96">
        <v>8960</v>
      </c>
      <c r="K46" s="96">
        <v>2790</v>
      </c>
      <c r="L46" s="96"/>
      <c r="M46" s="96"/>
      <c r="N46" s="96"/>
      <c r="O46" s="96">
        <f>SUM(C46:N46)</f>
        <v>31062.5</v>
      </c>
      <c r="P46" s="96"/>
    </row>
    <row r="47" spans="1:16" x14ac:dyDescent="0.15">
      <c r="F47" s="22"/>
      <c r="G47" s="23"/>
    </row>
    <row r="48" spans="1:16" x14ac:dyDescent="0.15">
      <c r="A48" s="98" t="s">
        <v>104</v>
      </c>
      <c r="B48" s="100">
        <v>10</v>
      </c>
      <c r="C48" s="103"/>
      <c r="E48" s="52"/>
      <c r="F48" s="22"/>
      <c r="G48" s="23"/>
    </row>
    <row r="49" spans="1:15" x14ac:dyDescent="0.15">
      <c r="A49" s="98" t="s">
        <v>105</v>
      </c>
      <c r="B49" s="100">
        <v>2500</v>
      </c>
      <c r="C49" s="104">
        <v>5000</v>
      </c>
      <c r="D49" s="106" t="s">
        <v>111</v>
      </c>
    </row>
    <row r="50" spans="1:15" s="13" customFormat="1" ht="11" x14ac:dyDescent="0.15">
      <c r="A50" s="98" t="s">
        <v>106</v>
      </c>
      <c r="B50" s="100">
        <v>1500</v>
      </c>
      <c r="C50" s="104">
        <v>1500</v>
      </c>
      <c r="D50" s="106" t="s">
        <v>112</v>
      </c>
      <c r="G50" s="15"/>
      <c r="H50" s="16"/>
      <c r="I50" s="16"/>
      <c r="K50" s="16"/>
    </row>
    <row r="51" spans="1:15" ht="12.75" customHeight="1" x14ac:dyDescent="0.15">
      <c r="A51" s="98" t="s">
        <v>108</v>
      </c>
      <c r="B51" s="100">
        <v>4892.5</v>
      </c>
      <c r="C51" s="104"/>
      <c r="D51" s="106"/>
      <c r="O51" s="43"/>
    </row>
    <row r="52" spans="1:15" ht="12.75" customHeight="1" x14ac:dyDescent="0.15">
      <c r="A52" s="98" t="s">
        <v>109</v>
      </c>
      <c r="B52" s="100">
        <v>750</v>
      </c>
      <c r="C52" s="104">
        <v>1700</v>
      </c>
      <c r="D52" s="106" t="s">
        <v>113</v>
      </c>
      <c r="E52" s="105"/>
      <c r="F52" s="105"/>
    </row>
    <row r="53" spans="1:15" ht="12.75" customHeight="1" x14ac:dyDescent="0.15">
      <c r="A53" s="107" t="s">
        <v>114</v>
      </c>
      <c r="B53" s="100">
        <v>1460</v>
      </c>
      <c r="C53" s="104">
        <v>2790</v>
      </c>
      <c r="D53" s="106" t="s">
        <v>120</v>
      </c>
      <c r="E53" s="105"/>
      <c r="F53" s="105"/>
    </row>
    <row r="54" spans="1:15" x14ac:dyDescent="0.15">
      <c r="A54" s="98" t="s">
        <v>118</v>
      </c>
      <c r="B54" s="100">
        <v>4500</v>
      </c>
      <c r="C54" s="104">
        <v>4460</v>
      </c>
      <c r="D54" s="106" t="s">
        <v>119</v>
      </c>
      <c r="E54" s="105"/>
      <c r="F54" s="105"/>
    </row>
    <row r="55" spans="1:15" x14ac:dyDescent="0.15">
      <c r="A55" s="98"/>
      <c r="B55" s="101">
        <f>SUM(B48:C54)</f>
        <v>31062.5</v>
      </c>
    </row>
    <row r="56" spans="1:15" x14ac:dyDescent="0.15">
      <c r="A56" s="102"/>
      <c r="B56" s="101"/>
    </row>
  </sheetData>
  <printOptions headings="1"/>
  <pageMargins left="0.75" right="0.75" top="1" bottom="1" header="0.5" footer="0.5"/>
  <pageSetup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83E5-56A0-4D32-9161-CAA2DFCB8839}">
  <sheetPr>
    <pageSetUpPr fitToPage="1"/>
  </sheetPr>
  <dimension ref="A1:G71"/>
  <sheetViews>
    <sheetView topLeftCell="A35" workbookViewId="0">
      <selection activeCell="A72" sqref="A72"/>
    </sheetView>
  </sheetViews>
  <sheetFormatPr baseColWidth="10" defaultColWidth="9.1640625" defaultRowHeight="13" x14ac:dyDescent="0.15"/>
  <cols>
    <col min="1" max="1" width="25.6640625" style="314" customWidth="1"/>
    <col min="2" max="3" width="15.6640625" style="314" customWidth="1"/>
    <col min="4" max="4" width="14.6640625" style="314" customWidth="1"/>
    <col min="5" max="7" width="15.6640625" style="314" customWidth="1"/>
    <col min="8" max="16384" width="9.1640625" style="314"/>
  </cols>
  <sheetData>
    <row r="1" spans="1:7" x14ac:dyDescent="0.15">
      <c r="A1" s="334" t="s">
        <v>85</v>
      </c>
      <c r="B1" s="334"/>
      <c r="C1" s="334"/>
      <c r="D1" s="334"/>
      <c r="E1" s="334"/>
      <c r="F1" s="334"/>
    </row>
    <row r="2" spans="1:7" x14ac:dyDescent="0.15">
      <c r="A2" s="334" t="s">
        <v>233</v>
      </c>
      <c r="B2" s="334"/>
      <c r="C2" s="334"/>
      <c r="D2" s="334"/>
      <c r="E2" s="334"/>
      <c r="F2" s="334"/>
    </row>
    <row r="3" spans="1:7" x14ac:dyDescent="0.15">
      <c r="A3" s="334" t="s">
        <v>234</v>
      </c>
      <c r="B3" s="334"/>
      <c r="C3" s="334"/>
      <c r="D3" s="334"/>
      <c r="E3" s="334"/>
      <c r="F3" s="334"/>
    </row>
    <row r="4" spans="1:7" x14ac:dyDescent="0.15">
      <c r="A4" s="334" t="s">
        <v>235</v>
      </c>
      <c r="B4" s="334"/>
      <c r="C4" s="334"/>
      <c r="D4" s="334"/>
      <c r="E4" s="334"/>
      <c r="F4" s="334"/>
    </row>
    <row r="5" spans="1:7" x14ac:dyDescent="0.15">
      <c r="A5" s="334" t="s">
        <v>236</v>
      </c>
      <c r="B5" s="334"/>
      <c r="C5" s="334"/>
      <c r="D5" s="334"/>
      <c r="E5" s="334"/>
      <c r="F5" s="334"/>
    </row>
    <row r="6" spans="1:7" ht="28" x14ac:dyDescent="0.15">
      <c r="A6" s="315" t="s">
        <v>237</v>
      </c>
      <c r="B6" s="316" t="s">
        <v>283</v>
      </c>
      <c r="C6" s="316" t="s">
        <v>284</v>
      </c>
      <c r="D6" s="316" t="s">
        <v>285</v>
      </c>
      <c r="E6" s="316" t="s">
        <v>286</v>
      </c>
      <c r="F6" s="316" t="s">
        <v>287</v>
      </c>
      <c r="G6" s="316" t="s">
        <v>288</v>
      </c>
    </row>
    <row r="7" spans="1:7" x14ac:dyDescent="0.15">
      <c r="A7" s="317" t="s">
        <v>240</v>
      </c>
    </row>
    <row r="8" spans="1:7" x14ac:dyDescent="0.15">
      <c r="A8" s="317" t="s">
        <v>241</v>
      </c>
      <c r="B8" s="318">
        <v>6434.4</v>
      </c>
      <c r="C8" s="318">
        <v>23261.62</v>
      </c>
      <c r="D8" s="319">
        <f>B8-C8</f>
        <v>-16827.22</v>
      </c>
      <c r="E8" s="318">
        <v>60038.71</v>
      </c>
      <c r="F8" s="318">
        <v>125954.86</v>
      </c>
      <c r="G8" s="319">
        <f>E8-F8</f>
        <v>-65916.149999999994</v>
      </c>
    </row>
    <row r="9" spans="1:7" x14ac:dyDescent="0.15">
      <c r="A9" s="317" t="s">
        <v>242</v>
      </c>
      <c r="B9" s="319">
        <v>4219.66</v>
      </c>
      <c r="C9" s="319">
        <v>0</v>
      </c>
      <c r="D9" s="319">
        <f>B9-C9</f>
        <v>4219.66</v>
      </c>
      <c r="E9" s="319">
        <v>26015.3</v>
      </c>
      <c r="F9" s="319">
        <v>0</v>
      </c>
      <c r="G9" s="319">
        <f>E9-F9</f>
        <v>26015.3</v>
      </c>
    </row>
    <row r="10" spans="1:7" customFormat="1" x14ac:dyDescent="0.15">
      <c r="A10" s="320"/>
      <c r="B10" s="324">
        <f>SUM(B8:B9)</f>
        <v>10654.06</v>
      </c>
      <c r="C10" s="324">
        <f t="shared" ref="C10:G10" si="0">SUM(C8:C9)</f>
        <v>23261.62</v>
      </c>
      <c r="D10" s="324">
        <f t="shared" si="0"/>
        <v>-12607.560000000001</v>
      </c>
      <c r="E10" s="324">
        <f t="shared" si="0"/>
        <v>86054.01</v>
      </c>
      <c r="F10" s="324">
        <f t="shared" si="0"/>
        <v>125954.86</v>
      </c>
      <c r="G10" s="324">
        <f t="shared" si="0"/>
        <v>-39900.849999999991</v>
      </c>
    </row>
    <row r="11" spans="1:7" customFormat="1" x14ac:dyDescent="0.15">
      <c r="A11" s="320"/>
      <c r="B11" s="323"/>
      <c r="C11" s="323"/>
      <c r="D11" s="323"/>
      <c r="E11" s="323"/>
      <c r="F11" s="323"/>
      <c r="G11" s="323"/>
    </row>
    <row r="12" spans="1:7" x14ac:dyDescent="0.15">
      <c r="A12" s="317" t="s">
        <v>247</v>
      </c>
    </row>
    <row r="13" spans="1:7" x14ac:dyDescent="0.15">
      <c r="A13" s="317" t="s">
        <v>248</v>
      </c>
      <c r="B13" s="319">
        <v>1833.34</v>
      </c>
      <c r="C13" s="319">
        <v>1833.33</v>
      </c>
      <c r="D13" s="319">
        <f t="shared" ref="D13:D58" si="1">B13-C13</f>
        <v>9.9999999999909051E-3</v>
      </c>
      <c r="E13" s="319">
        <v>1833.34</v>
      </c>
      <c r="F13" s="319">
        <v>1833.33</v>
      </c>
      <c r="G13" s="319">
        <f t="shared" ref="G13:G58" si="2">E13-F13</f>
        <v>9.9999999999909051E-3</v>
      </c>
    </row>
    <row r="14" spans="1:7" x14ac:dyDescent="0.15">
      <c r="A14" s="317" t="s">
        <v>26</v>
      </c>
      <c r="B14" s="319">
        <v>241.5</v>
      </c>
      <c r="C14" s="319">
        <v>0</v>
      </c>
      <c r="D14" s="319">
        <f t="shared" si="1"/>
        <v>241.5</v>
      </c>
      <c r="E14" s="319">
        <v>761.87</v>
      </c>
      <c r="F14" s="319">
        <v>2645</v>
      </c>
      <c r="G14" s="319">
        <f t="shared" si="2"/>
        <v>-1883.13</v>
      </c>
    </row>
    <row r="15" spans="1:7" x14ac:dyDescent="0.15">
      <c r="A15" s="317" t="s">
        <v>2</v>
      </c>
      <c r="B15" s="319">
        <v>-302.02</v>
      </c>
      <c r="C15" s="319">
        <v>1271.6300000000001</v>
      </c>
      <c r="D15" s="319">
        <f t="shared" si="1"/>
        <v>-1573.65</v>
      </c>
      <c r="E15" s="319">
        <v>397.98</v>
      </c>
      <c r="F15" s="319">
        <v>1971.63</v>
      </c>
      <c r="G15" s="319">
        <f t="shared" si="2"/>
        <v>-1573.65</v>
      </c>
    </row>
    <row r="16" spans="1:7" x14ac:dyDescent="0.15">
      <c r="A16" s="317" t="s">
        <v>198</v>
      </c>
      <c r="B16" s="319">
        <v>2750</v>
      </c>
      <c r="C16" s="319">
        <v>2750</v>
      </c>
      <c r="D16" s="319">
        <f t="shared" si="1"/>
        <v>0</v>
      </c>
      <c r="E16" s="319">
        <v>3427.52</v>
      </c>
      <c r="F16" s="319">
        <v>5390</v>
      </c>
      <c r="G16" s="319">
        <f t="shared" si="2"/>
        <v>-1962.48</v>
      </c>
    </row>
    <row r="17" spans="1:7" x14ac:dyDescent="0.15">
      <c r="A17" s="317" t="s">
        <v>27</v>
      </c>
      <c r="B17" s="319">
        <v>0</v>
      </c>
      <c r="C17" s="319">
        <v>250</v>
      </c>
      <c r="D17" s="319">
        <f t="shared" si="1"/>
        <v>-250</v>
      </c>
      <c r="E17" s="319">
        <v>1765.89</v>
      </c>
      <c r="F17" s="319">
        <v>1750</v>
      </c>
      <c r="G17" s="319">
        <f t="shared" si="2"/>
        <v>15.8900000000001</v>
      </c>
    </row>
    <row r="18" spans="1:7" x14ac:dyDescent="0.15">
      <c r="A18" s="317" t="s">
        <v>201</v>
      </c>
      <c r="B18" s="319">
        <v>3200</v>
      </c>
      <c r="C18" s="319">
        <v>1533.33</v>
      </c>
      <c r="D18" s="319">
        <f t="shared" si="1"/>
        <v>1666.67</v>
      </c>
      <c r="E18" s="319">
        <v>29141</v>
      </c>
      <c r="F18" s="319">
        <v>21533.33</v>
      </c>
      <c r="G18" s="319">
        <f t="shared" si="2"/>
        <v>7607.6699999999983</v>
      </c>
    </row>
    <row r="19" spans="1:7" x14ac:dyDescent="0.15">
      <c r="A19" s="317" t="s">
        <v>249</v>
      </c>
      <c r="B19" s="319">
        <v>0</v>
      </c>
      <c r="C19" s="319">
        <v>25</v>
      </c>
      <c r="D19" s="319">
        <f t="shared" si="1"/>
        <v>-25</v>
      </c>
      <c r="E19" s="319">
        <v>250</v>
      </c>
      <c r="F19" s="319">
        <v>175</v>
      </c>
      <c r="G19" s="319">
        <f t="shared" si="2"/>
        <v>75</v>
      </c>
    </row>
    <row r="20" spans="1:7" x14ac:dyDescent="0.15">
      <c r="A20" s="317" t="s">
        <v>250</v>
      </c>
      <c r="B20" s="319">
        <v>1016.48</v>
      </c>
      <c r="C20" s="319">
        <v>1016.48</v>
      </c>
      <c r="D20" s="319">
        <f t="shared" si="1"/>
        <v>0</v>
      </c>
      <c r="E20" s="319">
        <v>7115.36</v>
      </c>
      <c r="F20" s="319">
        <v>7115.36</v>
      </c>
      <c r="G20" s="319">
        <f t="shared" si="2"/>
        <v>0</v>
      </c>
    </row>
    <row r="21" spans="1:7" x14ac:dyDescent="0.15">
      <c r="A21" s="317" t="s">
        <v>251</v>
      </c>
      <c r="B21" s="319">
        <v>0</v>
      </c>
      <c r="C21" s="319">
        <v>0</v>
      </c>
      <c r="D21" s="319">
        <f t="shared" si="1"/>
        <v>0</v>
      </c>
      <c r="E21" s="319">
        <v>2927.52</v>
      </c>
      <c r="F21" s="319">
        <v>2927.52</v>
      </c>
      <c r="G21" s="319">
        <f t="shared" si="2"/>
        <v>0</v>
      </c>
    </row>
    <row r="22" spans="1:7" x14ac:dyDescent="0.15">
      <c r="A22" s="317" t="s">
        <v>252</v>
      </c>
      <c r="B22" s="319">
        <v>1216.48</v>
      </c>
      <c r="C22" s="319">
        <v>1216.48</v>
      </c>
      <c r="D22" s="319">
        <f t="shared" si="1"/>
        <v>0</v>
      </c>
      <c r="E22" s="319">
        <v>8515.36</v>
      </c>
      <c r="F22" s="319">
        <v>8515.36</v>
      </c>
      <c r="G22" s="319">
        <f t="shared" si="2"/>
        <v>0</v>
      </c>
    </row>
    <row r="23" spans="1:7" x14ac:dyDescent="0.15">
      <c r="A23" s="317" t="s">
        <v>253</v>
      </c>
      <c r="B23" s="319">
        <v>1448.82</v>
      </c>
      <c r="C23" s="319">
        <v>1448.82</v>
      </c>
      <c r="D23" s="319">
        <f t="shared" si="1"/>
        <v>0</v>
      </c>
      <c r="E23" s="319">
        <v>10141.74</v>
      </c>
      <c r="F23" s="319">
        <v>10141.74</v>
      </c>
      <c r="G23" s="319">
        <f t="shared" si="2"/>
        <v>0</v>
      </c>
    </row>
    <row r="24" spans="1:7" x14ac:dyDescent="0.15">
      <c r="A24" s="317" t="s">
        <v>254</v>
      </c>
      <c r="B24" s="319">
        <v>281.64</v>
      </c>
      <c r="C24" s="319">
        <v>315.31</v>
      </c>
      <c r="D24" s="319">
        <f t="shared" si="1"/>
        <v>-33.670000000000016</v>
      </c>
      <c r="E24" s="319">
        <v>2256.14</v>
      </c>
      <c r="F24" s="319">
        <v>2207.17</v>
      </c>
      <c r="G24" s="319">
        <f t="shared" si="2"/>
        <v>48.9699999999998</v>
      </c>
    </row>
    <row r="25" spans="1:7" x14ac:dyDescent="0.15">
      <c r="A25" s="317" t="s">
        <v>38</v>
      </c>
      <c r="B25" s="319">
        <v>30</v>
      </c>
      <c r="C25" s="319">
        <v>83</v>
      </c>
      <c r="D25" s="319">
        <f t="shared" si="1"/>
        <v>-53</v>
      </c>
      <c r="E25" s="319">
        <v>165.88</v>
      </c>
      <c r="F25" s="319">
        <v>581</v>
      </c>
      <c r="G25" s="319">
        <f t="shared" si="2"/>
        <v>-415.12</v>
      </c>
    </row>
    <row r="26" spans="1:7" x14ac:dyDescent="0.15">
      <c r="A26" s="317" t="s">
        <v>255</v>
      </c>
      <c r="B26" s="319">
        <v>0</v>
      </c>
      <c r="C26" s="319">
        <v>83</v>
      </c>
      <c r="D26" s="319">
        <f t="shared" si="1"/>
        <v>-83</v>
      </c>
      <c r="E26" s="319">
        <v>0</v>
      </c>
      <c r="F26" s="319">
        <v>581</v>
      </c>
      <c r="G26" s="319">
        <f t="shared" si="2"/>
        <v>-581</v>
      </c>
    </row>
    <row r="27" spans="1:7" x14ac:dyDescent="0.15">
      <c r="A27" s="317" t="s">
        <v>6</v>
      </c>
      <c r="B27" s="319">
        <v>17.5</v>
      </c>
      <c r="C27" s="319">
        <v>67</v>
      </c>
      <c r="D27" s="319">
        <f t="shared" si="1"/>
        <v>-49.5</v>
      </c>
      <c r="E27" s="319">
        <v>1663.77</v>
      </c>
      <c r="F27" s="319">
        <v>469</v>
      </c>
      <c r="G27" s="319">
        <f t="shared" si="2"/>
        <v>1194.77</v>
      </c>
    </row>
    <row r="28" spans="1:7" x14ac:dyDescent="0.15">
      <c r="A28" s="317" t="s">
        <v>256</v>
      </c>
      <c r="B28" s="319">
        <v>164</v>
      </c>
      <c r="C28" s="319">
        <v>83.33</v>
      </c>
      <c r="D28" s="319">
        <f t="shared" si="1"/>
        <v>80.67</v>
      </c>
      <c r="E28" s="319">
        <v>264</v>
      </c>
      <c r="F28" s="319">
        <v>83.33</v>
      </c>
      <c r="G28" s="319">
        <f t="shared" si="2"/>
        <v>180.67000000000002</v>
      </c>
    </row>
    <row r="29" spans="1:7" x14ac:dyDescent="0.15">
      <c r="A29" s="317" t="s">
        <v>39</v>
      </c>
      <c r="B29" s="319">
        <v>0</v>
      </c>
      <c r="C29" s="319">
        <v>417</v>
      </c>
      <c r="D29" s="319">
        <f t="shared" si="1"/>
        <v>-417</v>
      </c>
      <c r="E29" s="319">
        <v>3122.21</v>
      </c>
      <c r="F29" s="319">
        <v>2919</v>
      </c>
      <c r="G29" s="319">
        <f t="shared" si="2"/>
        <v>203.21000000000004</v>
      </c>
    </row>
    <row r="30" spans="1:7" x14ac:dyDescent="0.15">
      <c r="A30" s="317" t="s">
        <v>40</v>
      </c>
      <c r="B30" s="319">
        <v>0</v>
      </c>
      <c r="C30" s="319">
        <v>250</v>
      </c>
      <c r="D30" s="319">
        <f t="shared" si="1"/>
        <v>-250</v>
      </c>
      <c r="E30" s="319">
        <v>1757.21</v>
      </c>
      <c r="F30" s="319">
        <v>1750</v>
      </c>
      <c r="G30" s="319">
        <f t="shared" si="2"/>
        <v>7.2100000000000364</v>
      </c>
    </row>
    <row r="31" spans="1:7" x14ac:dyDescent="0.15">
      <c r="A31" s="317" t="s">
        <v>173</v>
      </c>
      <c r="B31" s="319">
        <v>595.83000000000004</v>
      </c>
      <c r="C31" s="319">
        <v>595.83000000000004</v>
      </c>
      <c r="D31" s="319">
        <f t="shared" si="1"/>
        <v>0</v>
      </c>
      <c r="E31" s="319">
        <v>4170.8100000000004</v>
      </c>
      <c r="F31" s="319">
        <v>4170.8100000000004</v>
      </c>
      <c r="G31" s="319">
        <f t="shared" si="2"/>
        <v>0</v>
      </c>
    </row>
    <row r="32" spans="1:7" x14ac:dyDescent="0.15">
      <c r="A32" s="317" t="s">
        <v>257</v>
      </c>
      <c r="B32" s="319">
        <v>0</v>
      </c>
      <c r="C32" s="319">
        <v>125</v>
      </c>
      <c r="D32" s="319">
        <f t="shared" si="1"/>
        <v>-125</v>
      </c>
      <c r="E32" s="319">
        <v>627.51</v>
      </c>
      <c r="F32" s="319">
        <v>875</v>
      </c>
      <c r="G32" s="319">
        <f t="shared" si="2"/>
        <v>-247.49</v>
      </c>
    </row>
    <row r="33" spans="1:7" x14ac:dyDescent="0.15">
      <c r="A33" s="317" t="s">
        <v>258</v>
      </c>
      <c r="B33" s="319">
        <v>15.59</v>
      </c>
      <c r="C33" s="319">
        <v>125</v>
      </c>
      <c r="D33" s="319">
        <f t="shared" si="1"/>
        <v>-109.41</v>
      </c>
      <c r="E33" s="319">
        <v>246.13</v>
      </c>
      <c r="F33" s="319">
        <v>875</v>
      </c>
      <c r="G33" s="319">
        <f t="shared" si="2"/>
        <v>-628.87</v>
      </c>
    </row>
    <row r="34" spans="1:7" x14ac:dyDescent="0.15">
      <c r="A34" s="317" t="s">
        <v>259</v>
      </c>
      <c r="B34" s="319">
        <v>0</v>
      </c>
      <c r="C34" s="319">
        <v>362</v>
      </c>
      <c r="D34" s="319">
        <f t="shared" si="1"/>
        <v>-362</v>
      </c>
      <c r="E34" s="319">
        <v>1810</v>
      </c>
      <c r="F34" s="319">
        <v>2534</v>
      </c>
      <c r="G34" s="319">
        <f t="shared" si="2"/>
        <v>-724</v>
      </c>
    </row>
    <row r="35" spans="1:7" x14ac:dyDescent="0.15">
      <c r="A35" s="317" t="s">
        <v>260</v>
      </c>
      <c r="B35" s="319">
        <v>0</v>
      </c>
      <c r="C35" s="319">
        <v>30</v>
      </c>
      <c r="D35" s="319">
        <f t="shared" si="1"/>
        <v>-30</v>
      </c>
      <c r="E35" s="319">
        <v>0</v>
      </c>
      <c r="F35" s="319">
        <v>210</v>
      </c>
      <c r="G35" s="319">
        <f t="shared" si="2"/>
        <v>-210</v>
      </c>
    </row>
    <row r="36" spans="1:7" x14ac:dyDescent="0.15">
      <c r="A36" s="317" t="s">
        <v>261</v>
      </c>
      <c r="B36" s="319">
        <v>58.99</v>
      </c>
      <c r="C36" s="319">
        <v>4875</v>
      </c>
      <c r="D36" s="319">
        <f t="shared" si="1"/>
        <v>-4816.01</v>
      </c>
      <c r="E36" s="319">
        <v>66262.73</v>
      </c>
      <c r="F36" s="319">
        <v>34125</v>
      </c>
      <c r="G36" s="319">
        <f t="shared" si="2"/>
        <v>32137.729999999996</v>
      </c>
    </row>
    <row r="37" spans="1:7" x14ac:dyDescent="0.15">
      <c r="A37" s="317" t="s">
        <v>102</v>
      </c>
      <c r="B37" s="319">
        <v>0</v>
      </c>
      <c r="C37" s="319">
        <v>100</v>
      </c>
      <c r="D37" s="319">
        <f t="shared" si="1"/>
        <v>-100</v>
      </c>
      <c r="E37" s="319">
        <v>653.82000000000005</v>
      </c>
      <c r="F37" s="319">
        <v>700</v>
      </c>
      <c r="G37" s="319">
        <f t="shared" si="2"/>
        <v>-46.17999999999995</v>
      </c>
    </row>
    <row r="38" spans="1:7" x14ac:dyDescent="0.15">
      <c r="A38" s="317" t="s">
        <v>44</v>
      </c>
      <c r="B38" s="319">
        <v>0</v>
      </c>
      <c r="C38" s="319">
        <v>37</v>
      </c>
      <c r="D38" s="319">
        <f t="shared" si="1"/>
        <v>-37</v>
      </c>
      <c r="E38" s="319">
        <v>220</v>
      </c>
      <c r="F38" s="319">
        <v>259</v>
      </c>
      <c r="G38" s="319">
        <f t="shared" si="2"/>
        <v>-39</v>
      </c>
    </row>
    <row r="39" spans="1:7" x14ac:dyDescent="0.15">
      <c r="A39" s="317" t="s">
        <v>262</v>
      </c>
      <c r="B39" s="319">
        <v>0</v>
      </c>
      <c r="C39" s="319">
        <v>38</v>
      </c>
      <c r="D39" s="319">
        <f t="shared" si="1"/>
        <v>-38</v>
      </c>
      <c r="E39" s="319">
        <v>0</v>
      </c>
      <c r="F39" s="319">
        <v>266</v>
      </c>
      <c r="G39" s="319">
        <f t="shared" si="2"/>
        <v>-266</v>
      </c>
    </row>
    <row r="40" spans="1:7" x14ac:dyDescent="0.15">
      <c r="A40" s="317" t="s">
        <v>263</v>
      </c>
      <c r="B40" s="319">
        <v>0</v>
      </c>
      <c r="C40" s="319">
        <v>183</v>
      </c>
      <c r="D40" s="319">
        <f t="shared" si="1"/>
        <v>-183</v>
      </c>
      <c r="E40" s="319">
        <v>794.04</v>
      </c>
      <c r="F40" s="319">
        <v>1281</v>
      </c>
      <c r="G40" s="319">
        <f t="shared" si="2"/>
        <v>-486.96000000000004</v>
      </c>
    </row>
    <row r="41" spans="1:7" x14ac:dyDescent="0.15">
      <c r="A41" s="317" t="s">
        <v>264</v>
      </c>
      <c r="B41" s="319">
        <v>0</v>
      </c>
      <c r="C41" s="319">
        <v>100</v>
      </c>
      <c r="D41" s="319">
        <f t="shared" si="1"/>
        <v>-100</v>
      </c>
      <c r="E41" s="319">
        <v>227.63</v>
      </c>
      <c r="F41" s="319">
        <v>700</v>
      </c>
      <c r="G41" s="319">
        <f t="shared" si="2"/>
        <v>-472.37</v>
      </c>
    </row>
    <row r="42" spans="1:7" x14ac:dyDescent="0.15">
      <c r="A42" s="317" t="s">
        <v>265</v>
      </c>
      <c r="B42" s="319">
        <v>0</v>
      </c>
      <c r="C42" s="319">
        <v>683</v>
      </c>
      <c r="D42" s="319">
        <f t="shared" si="1"/>
        <v>-683</v>
      </c>
      <c r="E42" s="319">
        <v>27.16</v>
      </c>
      <c r="F42" s="319">
        <v>4781</v>
      </c>
      <c r="G42" s="319">
        <f t="shared" si="2"/>
        <v>-4753.84</v>
      </c>
    </row>
    <row r="43" spans="1:7" x14ac:dyDescent="0.15">
      <c r="A43" s="317" t="s">
        <v>266</v>
      </c>
      <c r="B43" s="319">
        <v>-147.74</v>
      </c>
      <c r="C43" s="319">
        <v>328</v>
      </c>
      <c r="D43" s="319">
        <f t="shared" si="1"/>
        <v>-475.74</v>
      </c>
      <c r="E43" s="319">
        <v>1173.6099999999999</v>
      </c>
      <c r="F43" s="319">
        <v>2296</v>
      </c>
      <c r="G43" s="319">
        <f t="shared" si="2"/>
        <v>-1122.3900000000001</v>
      </c>
    </row>
    <row r="44" spans="1:7" x14ac:dyDescent="0.15">
      <c r="A44" s="317" t="s">
        <v>267</v>
      </c>
      <c r="B44" s="319">
        <v>6.6</v>
      </c>
      <c r="C44" s="319">
        <v>5.25</v>
      </c>
      <c r="D44" s="319">
        <f t="shared" si="1"/>
        <v>1.3499999999999996</v>
      </c>
      <c r="E44" s="319">
        <v>34.1</v>
      </c>
      <c r="F44" s="319">
        <v>36.75</v>
      </c>
      <c r="G44" s="319">
        <f t="shared" si="2"/>
        <v>-2.6499999999999986</v>
      </c>
    </row>
    <row r="45" spans="1:7" x14ac:dyDescent="0.15">
      <c r="A45" s="317" t="s">
        <v>268</v>
      </c>
      <c r="B45" s="319">
        <v>37.630000000000003</v>
      </c>
      <c r="C45" s="319">
        <v>0</v>
      </c>
      <c r="D45" s="319">
        <f t="shared" si="1"/>
        <v>37.630000000000003</v>
      </c>
      <c r="E45" s="319">
        <v>294.72000000000003</v>
      </c>
      <c r="F45" s="319">
        <v>0</v>
      </c>
      <c r="G45" s="319">
        <f t="shared" si="2"/>
        <v>294.72000000000003</v>
      </c>
    </row>
    <row r="46" spans="1:7" x14ac:dyDescent="0.15">
      <c r="A46" s="317" t="s">
        <v>269</v>
      </c>
      <c r="B46" s="319">
        <v>0</v>
      </c>
      <c r="C46" s="319">
        <v>29</v>
      </c>
      <c r="D46" s="319">
        <f t="shared" si="1"/>
        <v>-29</v>
      </c>
      <c r="E46" s="319">
        <v>132</v>
      </c>
      <c r="F46" s="319">
        <v>203</v>
      </c>
      <c r="G46" s="319">
        <f t="shared" si="2"/>
        <v>-71</v>
      </c>
    </row>
    <row r="47" spans="1:7" x14ac:dyDescent="0.15">
      <c r="A47" s="317" t="s">
        <v>270</v>
      </c>
      <c r="B47" s="319">
        <v>25.86</v>
      </c>
      <c r="C47" s="319">
        <v>30.54</v>
      </c>
      <c r="D47" s="319">
        <f t="shared" si="1"/>
        <v>-4.68</v>
      </c>
      <c r="E47" s="319">
        <v>181.71</v>
      </c>
      <c r="F47" s="319">
        <v>213.78</v>
      </c>
      <c r="G47" s="319">
        <f t="shared" si="2"/>
        <v>-32.069999999999993</v>
      </c>
    </row>
    <row r="48" spans="1:7" x14ac:dyDescent="0.15">
      <c r="A48" s="317" t="s">
        <v>271</v>
      </c>
      <c r="B48" s="319">
        <v>102.79</v>
      </c>
      <c r="C48" s="319">
        <v>102.79</v>
      </c>
      <c r="D48" s="319">
        <f t="shared" si="1"/>
        <v>0</v>
      </c>
      <c r="E48" s="319">
        <v>719.53</v>
      </c>
      <c r="F48" s="319">
        <v>719.53</v>
      </c>
      <c r="G48" s="319">
        <f t="shared" si="2"/>
        <v>0</v>
      </c>
    </row>
    <row r="49" spans="1:7" x14ac:dyDescent="0.15">
      <c r="A49" s="317" t="s">
        <v>209</v>
      </c>
      <c r="B49" s="319">
        <v>0</v>
      </c>
      <c r="C49" s="319">
        <v>24</v>
      </c>
      <c r="D49" s="319">
        <f t="shared" si="1"/>
        <v>-24</v>
      </c>
      <c r="E49" s="319">
        <v>593.33000000000004</v>
      </c>
      <c r="F49" s="319">
        <v>168</v>
      </c>
      <c r="G49" s="319">
        <f t="shared" si="2"/>
        <v>425.33000000000004</v>
      </c>
    </row>
    <row r="50" spans="1:7" x14ac:dyDescent="0.15">
      <c r="A50" s="317" t="s">
        <v>272</v>
      </c>
      <c r="B50" s="319">
        <v>0</v>
      </c>
      <c r="C50" s="319">
        <v>26</v>
      </c>
      <c r="D50" s="319">
        <f t="shared" si="1"/>
        <v>-26</v>
      </c>
      <c r="E50" s="319">
        <v>159.38</v>
      </c>
      <c r="F50" s="319">
        <v>182</v>
      </c>
      <c r="G50" s="319">
        <f t="shared" si="2"/>
        <v>-22.620000000000005</v>
      </c>
    </row>
    <row r="51" spans="1:7" x14ac:dyDescent="0.15">
      <c r="A51" s="317" t="s">
        <v>45</v>
      </c>
      <c r="B51" s="319">
        <v>0</v>
      </c>
      <c r="C51" s="319">
        <v>83</v>
      </c>
      <c r="D51" s="319">
        <f t="shared" si="1"/>
        <v>-83</v>
      </c>
      <c r="E51" s="319">
        <v>0</v>
      </c>
      <c r="F51" s="319">
        <v>581</v>
      </c>
      <c r="G51" s="319">
        <f t="shared" si="2"/>
        <v>-581</v>
      </c>
    </row>
    <row r="52" spans="1:7" x14ac:dyDescent="0.15">
      <c r="A52" s="317" t="s">
        <v>46</v>
      </c>
      <c r="B52" s="319">
        <v>0</v>
      </c>
      <c r="C52" s="319">
        <v>125</v>
      </c>
      <c r="D52" s="319">
        <f t="shared" si="1"/>
        <v>-125</v>
      </c>
      <c r="E52" s="319">
        <v>750</v>
      </c>
      <c r="F52" s="319">
        <v>875</v>
      </c>
      <c r="G52" s="319">
        <f t="shared" si="2"/>
        <v>-125</v>
      </c>
    </row>
    <row r="53" spans="1:7" x14ac:dyDescent="0.15">
      <c r="A53" s="317" t="s">
        <v>4</v>
      </c>
      <c r="B53" s="319">
        <v>0</v>
      </c>
      <c r="C53" s="319">
        <v>118</v>
      </c>
      <c r="D53" s="319">
        <f t="shared" si="1"/>
        <v>-118</v>
      </c>
      <c r="E53" s="319">
        <v>160</v>
      </c>
      <c r="F53" s="319">
        <v>826</v>
      </c>
      <c r="G53" s="319">
        <f t="shared" si="2"/>
        <v>-666</v>
      </c>
    </row>
    <row r="54" spans="1:7" x14ac:dyDescent="0.15">
      <c r="A54" s="317" t="s">
        <v>273</v>
      </c>
      <c r="B54" s="319">
        <v>0</v>
      </c>
      <c r="C54" s="319">
        <v>0</v>
      </c>
      <c r="D54" s="319">
        <f t="shared" si="1"/>
        <v>0</v>
      </c>
      <c r="E54" s="319">
        <v>-82</v>
      </c>
      <c r="F54" s="319">
        <v>0</v>
      </c>
      <c r="G54" s="319">
        <f t="shared" si="2"/>
        <v>-82</v>
      </c>
    </row>
    <row r="55" spans="1:7" x14ac:dyDescent="0.15">
      <c r="A55" s="317" t="s">
        <v>7</v>
      </c>
      <c r="B55" s="319">
        <v>0</v>
      </c>
      <c r="C55" s="319">
        <v>100</v>
      </c>
      <c r="D55" s="319">
        <f t="shared" si="1"/>
        <v>-100</v>
      </c>
      <c r="E55" s="319">
        <v>214.46</v>
      </c>
      <c r="F55" s="319">
        <v>700</v>
      </c>
      <c r="G55" s="319">
        <f t="shared" si="2"/>
        <v>-485.53999999999996</v>
      </c>
    </row>
    <row r="56" spans="1:7" x14ac:dyDescent="0.15">
      <c r="A56" s="317" t="s">
        <v>274</v>
      </c>
      <c r="B56" s="319">
        <v>0</v>
      </c>
      <c r="C56" s="319">
        <v>327</v>
      </c>
      <c r="D56" s="319">
        <f t="shared" si="1"/>
        <v>-327</v>
      </c>
      <c r="E56" s="319">
        <v>0</v>
      </c>
      <c r="F56" s="319">
        <v>2289</v>
      </c>
      <c r="G56" s="319">
        <f t="shared" si="2"/>
        <v>-2289</v>
      </c>
    </row>
    <row r="57" spans="1:7" x14ac:dyDescent="0.15">
      <c r="A57" s="317" t="s">
        <v>275</v>
      </c>
      <c r="B57" s="319">
        <v>0</v>
      </c>
      <c r="C57" s="319">
        <v>81</v>
      </c>
      <c r="D57" s="319">
        <f t="shared" si="1"/>
        <v>-81</v>
      </c>
      <c r="E57" s="319">
        <v>0</v>
      </c>
      <c r="F57" s="319">
        <v>567</v>
      </c>
      <c r="G57" s="319">
        <f t="shared" si="2"/>
        <v>-567</v>
      </c>
    </row>
    <row r="58" spans="1:7" x14ac:dyDescent="0.15">
      <c r="A58" s="317" t="s">
        <v>124</v>
      </c>
      <c r="B58" s="319">
        <v>0</v>
      </c>
      <c r="C58" s="319">
        <v>100</v>
      </c>
      <c r="D58" s="319">
        <f t="shared" si="1"/>
        <v>-100</v>
      </c>
      <c r="E58" s="319">
        <v>600</v>
      </c>
      <c r="F58" s="319">
        <v>700</v>
      </c>
      <c r="G58" s="319">
        <f t="shared" si="2"/>
        <v>-100</v>
      </c>
    </row>
    <row r="59" spans="1:7" customFormat="1" x14ac:dyDescent="0.15">
      <c r="A59" s="320"/>
      <c r="B59" s="321"/>
      <c r="C59" s="321"/>
      <c r="D59" s="321"/>
      <c r="E59" s="321"/>
      <c r="F59" s="321"/>
      <c r="G59" s="321"/>
    </row>
    <row r="60" spans="1:7" x14ac:dyDescent="0.15">
      <c r="A60" s="317" t="s">
        <v>276</v>
      </c>
      <c r="B60" s="319">
        <f>ROUND(SUBTOTAL(9, B12:B59), 5)</f>
        <v>12593.29</v>
      </c>
      <c r="C60" s="319">
        <f>ROUND(SUBTOTAL(9, C12:C59), 5)</f>
        <v>21377.119999999999</v>
      </c>
      <c r="D60" s="319">
        <f>B60-C60</f>
        <v>-8783.8299999999981</v>
      </c>
      <c r="E60" s="319">
        <f>ROUND(SUBTOTAL(9, E12:E59), 5)</f>
        <v>155477.46</v>
      </c>
      <c r="F60" s="319">
        <f>ROUND(SUBTOTAL(9, F12:F59), 5)</f>
        <v>133722.64000000001</v>
      </c>
      <c r="G60" s="319">
        <f>E60-F60</f>
        <v>21754.819999999978</v>
      </c>
    </row>
    <row r="61" spans="1:7" customFormat="1" x14ac:dyDescent="0.15">
      <c r="A61" s="320"/>
      <c r="B61" s="321"/>
      <c r="C61" s="321"/>
      <c r="D61" s="321"/>
      <c r="E61" s="321"/>
      <c r="F61" s="321"/>
      <c r="G61" s="321"/>
    </row>
    <row r="62" spans="1:7" x14ac:dyDescent="0.15">
      <c r="A62" s="317" t="s">
        <v>277</v>
      </c>
      <c r="B62" s="326">
        <f>B10-B60</f>
        <v>-1939.2300000000014</v>
      </c>
      <c r="C62" s="326">
        <f t="shared" ref="C62:G62" si="3">C10-C60</f>
        <v>1884.5</v>
      </c>
      <c r="D62" s="326">
        <f t="shared" si="3"/>
        <v>-3823.7300000000032</v>
      </c>
      <c r="E62" s="326">
        <f t="shared" si="3"/>
        <v>-69423.45</v>
      </c>
      <c r="F62" s="326">
        <f t="shared" si="3"/>
        <v>-7767.7800000000134</v>
      </c>
      <c r="G62" s="326">
        <f t="shared" si="3"/>
        <v>-61655.669999999969</v>
      </c>
    </row>
    <row r="63" spans="1:7" customFormat="1" x14ac:dyDescent="0.15">
      <c r="A63" s="327"/>
      <c r="B63" s="323"/>
      <c r="C63" s="323"/>
      <c r="D63" s="323"/>
      <c r="E63" s="323"/>
      <c r="F63" s="323"/>
      <c r="G63" s="323"/>
    </row>
    <row r="64" spans="1:7" x14ac:dyDescent="0.15">
      <c r="A64" s="317" t="s">
        <v>243</v>
      </c>
      <c r="B64" s="319">
        <v>98</v>
      </c>
      <c r="C64" s="319">
        <v>0</v>
      </c>
      <c r="D64" s="319">
        <f>B64-C64</f>
        <v>98</v>
      </c>
      <c r="E64" s="319">
        <v>2467</v>
      </c>
      <c r="F64" s="319">
        <v>0</v>
      </c>
      <c r="G64" s="319">
        <f>E64-F64</f>
        <v>2467</v>
      </c>
    </row>
    <row r="65" spans="1:7" x14ac:dyDescent="0.15">
      <c r="A65" s="317" t="s">
        <v>244</v>
      </c>
      <c r="B65" s="319">
        <v>0</v>
      </c>
      <c r="C65" s="319">
        <v>0</v>
      </c>
      <c r="D65" s="319">
        <f>B65-C65</f>
        <v>0</v>
      </c>
      <c r="E65" s="319">
        <v>225.86</v>
      </c>
      <c r="F65" s="319">
        <v>0</v>
      </c>
      <c r="G65" s="319">
        <f>E65-F65</f>
        <v>225.86</v>
      </c>
    </row>
    <row r="66" spans="1:7" x14ac:dyDescent="0.15">
      <c r="A66" s="317" t="s">
        <v>245</v>
      </c>
      <c r="B66" s="319">
        <v>17.440000000000001</v>
      </c>
      <c r="C66" s="319">
        <v>0</v>
      </c>
      <c r="D66" s="319">
        <f>B66-C66</f>
        <v>17.440000000000001</v>
      </c>
      <c r="E66" s="319">
        <v>9537.4500000000007</v>
      </c>
      <c r="F66" s="319">
        <v>0</v>
      </c>
      <c r="G66" s="319">
        <f>E66-F66</f>
        <v>9537.4500000000007</v>
      </c>
    </row>
    <row r="67" spans="1:7" x14ac:dyDescent="0.15">
      <c r="A67" s="317" t="s">
        <v>246</v>
      </c>
      <c r="B67" s="325">
        <v>800</v>
      </c>
      <c r="C67" s="325">
        <v>0</v>
      </c>
      <c r="D67" s="325">
        <f>B67-C67</f>
        <v>800</v>
      </c>
      <c r="E67" s="325">
        <v>2060</v>
      </c>
      <c r="F67" s="325">
        <v>0</v>
      </c>
      <c r="G67" s="325">
        <f>E67-F67</f>
        <v>2060</v>
      </c>
    </row>
    <row r="68" spans="1:7" x14ac:dyDescent="0.15">
      <c r="B68" s="328">
        <f>SUM(B64:B67)</f>
        <v>915.44</v>
      </c>
      <c r="C68" s="328">
        <f t="shared" ref="C68:G68" si="4">SUM(C64:C67)</f>
        <v>0</v>
      </c>
      <c r="D68" s="328">
        <f t="shared" si="4"/>
        <v>915.44</v>
      </c>
      <c r="E68" s="328">
        <f t="shared" si="4"/>
        <v>14290.310000000001</v>
      </c>
      <c r="F68" s="328">
        <f t="shared" si="4"/>
        <v>0</v>
      </c>
      <c r="G68" s="328">
        <f t="shared" si="4"/>
        <v>14290.310000000001</v>
      </c>
    </row>
    <row r="70" spans="1:7" ht="14" thickBot="1" x14ac:dyDescent="0.2">
      <c r="A70" s="314" t="s">
        <v>278</v>
      </c>
      <c r="B70" s="329">
        <f>B62+B68</f>
        <v>-1023.7900000000013</v>
      </c>
      <c r="C70" s="329">
        <f t="shared" ref="C70:G70" si="5">C62+C68</f>
        <v>1884.5</v>
      </c>
      <c r="D70" s="329">
        <f t="shared" si="5"/>
        <v>-2908.2900000000031</v>
      </c>
      <c r="E70" s="329">
        <f t="shared" si="5"/>
        <v>-55133.14</v>
      </c>
      <c r="F70" s="329">
        <f t="shared" si="5"/>
        <v>-7767.7800000000134</v>
      </c>
      <c r="G70" s="329">
        <f t="shared" si="5"/>
        <v>-47365.359999999971</v>
      </c>
    </row>
    <row r="71" spans="1:7" ht="14" thickTop="1" x14ac:dyDescent="0.15"/>
  </sheetData>
  <mergeCells count="5">
    <mergeCell ref="A1:F1"/>
    <mergeCell ref="A2:F2"/>
    <mergeCell ref="A3:F3"/>
    <mergeCell ref="A4:F4"/>
    <mergeCell ref="A5:F5"/>
  </mergeCells>
  <pageMargins left="0.7" right="0.7" top="0.75" bottom="0.65277777777777779" header="0.3" footer="0.3"/>
  <pageSetup scale="76" orientation="portrait" r:id="rId1"/>
  <headerFooter>
    <oddFooter>&amp;L&amp;10&amp;"Times New Roman"&amp;D at &amp;T&amp;C&amp;10&amp;"Times New Roman"For Management Purposes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1F117-ADF8-428E-9202-90ABFC760ED5}">
  <sheetPr>
    <pageSetUpPr fitToPage="1"/>
  </sheetPr>
  <dimension ref="A1:I68"/>
  <sheetViews>
    <sheetView workbookViewId="0">
      <selection activeCell="H12" sqref="H12"/>
    </sheetView>
  </sheetViews>
  <sheetFormatPr baseColWidth="10" defaultColWidth="9.1640625" defaultRowHeight="13" x14ac:dyDescent="0.15"/>
  <cols>
    <col min="1" max="1" width="34.6640625" style="314" customWidth="1"/>
    <col min="2" max="2" width="15.6640625" style="314" customWidth="1"/>
    <col min="3" max="3" width="9.6640625" style="314" customWidth="1"/>
    <col min="4" max="4" width="16.6640625" style="314" customWidth="1"/>
    <col min="5" max="5" width="9.6640625" style="314" customWidth="1"/>
    <col min="6" max="16384" width="9.1640625" style="314"/>
  </cols>
  <sheetData>
    <row r="1" spans="1:9" x14ac:dyDescent="0.15">
      <c r="A1" s="334" t="s">
        <v>85</v>
      </c>
      <c r="B1" s="334"/>
      <c r="C1" s="334"/>
      <c r="D1" s="334"/>
      <c r="E1" s="334"/>
      <c r="F1" s="334"/>
      <c r="G1" s="334"/>
      <c r="H1" s="334"/>
      <c r="I1" s="334"/>
    </row>
    <row r="2" spans="1:9" x14ac:dyDescent="0.15">
      <c r="A2" s="334" t="s">
        <v>233</v>
      </c>
      <c r="B2" s="334"/>
      <c r="C2" s="334"/>
      <c r="D2" s="334"/>
      <c r="E2" s="334"/>
      <c r="F2" s="334"/>
      <c r="G2" s="334"/>
      <c r="H2" s="334"/>
      <c r="I2" s="334"/>
    </row>
    <row r="3" spans="1:9" x14ac:dyDescent="0.15">
      <c r="A3" s="334" t="s">
        <v>235</v>
      </c>
      <c r="B3" s="334"/>
      <c r="C3" s="334"/>
      <c r="D3" s="334"/>
      <c r="E3" s="334"/>
      <c r="F3" s="334"/>
      <c r="G3" s="334"/>
      <c r="H3" s="334"/>
      <c r="I3" s="334"/>
    </row>
    <row r="4" spans="1:9" x14ac:dyDescent="0.15">
      <c r="A4" s="334" t="s">
        <v>236</v>
      </c>
      <c r="B4" s="334"/>
      <c r="C4" s="334"/>
      <c r="D4" s="334"/>
      <c r="E4" s="334"/>
      <c r="F4" s="334"/>
      <c r="G4" s="334"/>
      <c r="H4" s="334"/>
      <c r="I4" s="334"/>
    </row>
    <row r="5" spans="1:9" ht="28" x14ac:dyDescent="0.15">
      <c r="A5" s="322"/>
      <c r="B5" s="316" t="s">
        <v>238</v>
      </c>
      <c r="C5" s="322" t="s">
        <v>289</v>
      </c>
      <c r="D5" s="316" t="s">
        <v>239</v>
      </c>
      <c r="E5" s="322" t="s">
        <v>289</v>
      </c>
    </row>
    <row r="6" spans="1:9" x14ac:dyDescent="0.15">
      <c r="A6" s="317" t="s">
        <v>240</v>
      </c>
    </row>
    <row r="7" spans="1:9" x14ac:dyDescent="0.15">
      <c r="A7" s="317" t="s">
        <v>241</v>
      </c>
      <c r="B7" s="318">
        <v>6434.4</v>
      </c>
      <c r="C7" s="319">
        <f t="shared" ref="C7:C12" si="0">IF(11569.5&lt;&gt;0, (B7/11569.5)*100, 0)</f>
        <v>55.615195125113438</v>
      </c>
      <c r="D7" s="318">
        <v>60038.71</v>
      </c>
      <c r="E7" s="319">
        <f t="shared" ref="E7:E12" si="1">IF(100344.32&lt;&gt;0, (D7/100344.32)*100, 0)</f>
        <v>59.832694067785795</v>
      </c>
    </row>
    <row r="8" spans="1:9" x14ac:dyDescent="0.15">
      <c r="A8" s="317" t="s">
        <v>242</v>
      </c>
      <c r="B8" s="319">
        <v>4219.66</v>
      </c>
      <c r="C8" s="319">
        <f t="shared" si="0"/>
        <v>36.472276243571464</v>
      </c>
      <c r="D8" s="319">
        <v>26015.3</v>
      </c>
      <c r="E8" s="319">
        <f t="shared" si="1"/>
        <v>25.926031488379209</v>
      </c>
    </row>
    <row r="9" spans="1:9" x14ac:dyDescent="0.15">
      <c r="A9" s="317" t="s">
        <v>243</v>
      </c>
      <c r="B9" s="319">
        <v>98</v>
      </c>
      <c r="C9" s="319">
        <f t="shared" si="0"/>
        <v>0.84705475603958691</v>
      </c>
      <c r="D9" s="319">
        <v>2467</v>
      </c>
      <c r="E9" s="319">
        <f t="shared" si="1"/>
        <v>2.4585347730693674</v>
      </c>
    </row>
    <row r="10" spans="1:9" x14ac:dyDescent="0.15">
      <c r="A10" s="317" t="s">
        <v>244</v>
      </c>
      <c r="B10" s="319">
        <v>0</v>
      </c>
      <c r="C10" s="319">
        <f t="shared" si="0"/>
        <v>0</v>
      </c>
      <c r="D10" s="319">
        <v>225.86</v>
      </c>
      <c r="E10" s="319">
        <f t="shared" si="1"/>
        <v>0.2250849873714825</v>
      </c>
    </row>
    <row r="11" spans="1:9" x14ac:dyDescent="0.15">
      <c r="A11" s="317" t="s">
        <v>245</v>
      </c>
      <c r="B11" s="319">
        <v>17.440000000000001</v>
      </c>
      <c r="C11" s="319">
        <f t="shared" si="0"/>
        <v>0.15074117291153463</v>
      </c>
      <c r="D11" s="319">
        <v>9537.4500000000007</v>
      </c>
      <c r="E11" s="319">
        <f t="shared" si="1"/>
        <v>9.5047233366073929</v>
      </c>
    </row>
    <row r="12" spans="1:9" x14ac:dyDescent="0.15">
      <c r="A12" s="317" t="s">
        <v>246</v>
      </c>
      <c r="B12" s="319">
        <v>800</v>
      </c>
      <c r="C12" s="319">
        <f t="shared" si="0"/>
        <v>6.914732702363974</v>
      </c>
      <c r="D12" s="319">
        <v>2060</v>
      </c>
      <c r="E12" s="319">
        <f t="shared" si="1"/>
        <v>2.0529313467867438</v>
      </c>
    </row>
    <row r="13" spans="1:9" customFormat="1" x14ac:dyDescent="0.15">
      <c r="A13" s="320"/>
      <c r="B13" s="321"/>
      <c r="C13" s="330"/>
      <c r="D13" s="321"/>
      <c r="E13" s="330"/>
    </row>
    <row r="14" spans="1:9" x14ac:dyDescent="0.15">
      <c r="A14" s="317" t="s">
        <v>279</v>
      </c>
      <c r="B14" s="319">
        <f>ROUND(SUBTOTAL(9, B6:B13), 5)</f>
        <v>11569.5</v>
      </c>
      <c r="C14" s="319">
        <f>ROUND(SUBTOTAL(9, C6:C13), 5)</f>
        <v>100</v>
      </c>
      <c r="D14" s="319">
        <f>ROUND(SUBTOTAL(9, D6:D13), 5)</f>
        <v>100344.32000000001</v>
      </c>
      <c r="E14" s="319">
        <f>ROUND(SUBTOTAL(9, E6:E13), 5)</f>
        <v>100</v>
      </c>
    </row>
    <row r="15" spans="1:9" customFormat="1" x14ac:dyDescent="0.15">
      <c r="A15" s="320"/>
      <c r="B15" s="321"/>
      <c r="C15" s="330"/>
      <c r="D15" s="321"/>
      <c r="E15" s="330"/>
    </row>
    <row r="16" spans="1:9" x14ac:dyDescent="0.15">
      <c r="A16" s="322" t="s">
        <v>236</v>
      </c>
    </row>
    <row r="17" spans="1:5" x14ac:dyDescent="0.15">
      <c r="A17" s="317" t="s">
        <v>280</v>
      </c>
    </row>
    <row r="18" spans="1:5" customFormat="1" x14ac:dyDescent="0.15">
      <c r="A18" s="320"/>
      <c r="B18" s="321"/>
      <c r="C18" s="330"/>
      <c r="D18" s="321"/>
      <c r="E18" s="330"/>
    </row>
    <row r="19" spans="1:5" x14ac:dyDescent="0.15">
      <c r="A19" s="317" t="s">
        <v>281</v>
      </c>
      <c r="B19" s="319">
        <f>ROUND(SUBTOTAL(9, B16:B18), 5)</f>
        <v>0</v>
      </c>
      <c r="C19" s="319">
        <f>ROUND(SUBTOTAL(9, C16:C18), 5)</f>
        <v>0</v>
      </c>
      <c r="D19" s="319">
        <f>ROUND(SUBTOTAL(9, D16:D18), 5)</f>
        <v>0</v>
      </c>
      <c r="E19" s="319">
        <f>ROUND(SUBTOTAL(9, E16:E18), 5)</f>
        <v>0</v>
      </c>
    </row>
    <row r="20" spans="1:5" customFormat="1" x14ac:dyDescent="0.15">
      <c r="A20" s="320"/>
      <c r="B20" s="321"/>
      <c r="C20" s="330"/>
      <c r="D20" s="321"/>
      <c r="E20" s="330"/>
    </row>
    <row r="21" spans="1:5" x14ac:dyDescent="0.15">
      <c r="A21" s="317" t="s">
        <v>282</v>
      </c>
      <c r="B21" s="319">
        <f>-(ROUND(-B14+B19, 5))</f>
        <v>11569.5</v>
      </c>
      <c r="C21" s="319">
        <f>-(ROUND(-C14+C19, 5))</f>
        <v>100</v>
      </c>
      <c r="D21" s="319">
        <f>-(ROUND(-D14+D19, 5))</f>
        <v>100344.32000000001</v>
      </c>
      <c r="E21" s="319">
        <f>-(ROUND(-E14+E19, 5))</f>
        <v>100</v>
      </c>
    </row>
    <row r="22" spans="1:5" customFormat="1" x14ac:dyDescent="0.15">
      <c r="A22" s="320"/>
      <c r="B22" s="321"/>
      <c r="C22" s="330"/>
      <c r="D22" s="321"/>
      <c r="E22" s="330"/>
    </row>
    <row r="23" spans="1:5" x14ac:dyDescent="0.15">
      <c r="A23" s="317" t="s">
        <v>247</v>
      </c>
    </row>
    <row r="24" spans="1:5" x14ac:dyDescent="0.15">
      <c r="A24" s="317" t="s">
        <v>248</v>
      </c>
      <c r="B24" s="319">
        <v>1833.34</v>
      </c>
      <c r="C24" s="319">
        <f t="shared" ref="C24:C63" si="2">IF(11569.5&lt;&gt;0, (B24/11569.5)*100, 0)</f>
        <v>15.846320065689959</v>
      </c>
      <c r="D24" s="319">
        <v>1833.34</v>
      </c>
      <c r="E24" s="319">
        <f t="shared" ref="E24:E63" si="3">IF(100344.32&lt;&gt;0, (D24/100344.32)*100, 0)</f>
        <v>1.827049104523305</v>
      </c>
    </row>
    <row r="25" spans="1:5" x14ac:dyDescent="0.15">
      <c r="A25" s="317" t="s">
        <v>26</v>
      </c>
      <c r="B25" s="319">
        <v>241.5</v>
      </c>
      <c r="C25" s="319">
        <f t="shared" si="2"/>
        <v>2.0873849345261246</v>
      </c>
      <c r="D25" s="319">
        <v>761.87</v>
      </c>
      <c r="E25" s="319">
        <f t="shared" si="3"/>
        <v>0.75925573066816332</v>
      </c>
    </row>
    <row r="26" spans="1:5" x14ac:dyDescent="0.15">
      <c r="A26" s="317" t="s">
        <v>2</v>
      </c>
      <c r="B26" s="319">
        <v>-302.02</v>
      </c>
      <c r="C26" s="319">
        <f t="shared" si="2"/>
        <v>-2.6104844634599593</v>
      </c>
      <c r="D26" s="319">
        <v>397.98</v>
      </c>
      <c r="E26" s="319">
        <f t="shared" si="3"/>
        <v>0.39661437737581956</v>
      </c>
    </row>
    <row r="27" spans="1:5" x14ac:dyDescent="0.15">
      <c r="A27" s="317" t="s">
        <v>198</v>
      </c>
      <c r="B27" s="319">
        <v>2750</v>
      </c>
      <c r="C27" s="319">
        <f t="shared" si="2"/>
        <v>23.769393664376164</v>
      </c>
      <c r="D27" s="319">
        <v>3427.52</v>
      </c>
      <c r="E27" s="319">
        <f t="shared" si="3"/>
        <v>3.4157588590963592</v>
      </c>
    </row>
    <row r="28" spans="1:5" x14ac:dyDescent="0.15">
      <c r="A28" s="317" t="s">
        <v>27</v>
      </c>
      <c r="B28" s="319">
        <v>0</v>
      </c>
      <c r="C28" s="319">
        <f t="shared" si="2"/>
        <v>0</v>
      </c>
      <c r="D28" s="319">
        <v>1765.89</v>
      </c>
      <c r="E28" s="319">
        <f t="shared" si="3"/>
        <v>1.7598305514452635</v>
      </c>
    </row>
    <row r="29" spans="1:5" x14ac:dyDescent="0.15">
      <c r="A29" s="317" t="s">
        <v>201</v>
      </c>
      <c r="B29" s="319">
        <v>3200</v>
      </c>
      <c r="C29" s="319">
        <f t="shared" si="2"/>
        <v>27.658930809455896</v>
      </c>
      <c r="D29" s="319">
        <v>29141</v>
      </c>
      <c r="E29" s="319">
        <f t="shared" si="3"/>
        <v>29.041006008112863</v>
      </c>
    </row>
    <row r="30" spans="1:5" x14ac:dyDescent="0.15">
      <c r="A30" s="317" t="s">
        <v>249</v>
      </c>
      <c r="B30" s="319">
        <v>0</v>
      </c>
      <c r="C30" s="319">
        <f t="shared" si="2"/>
        <v>0</v>
      </c>
      <c r="D30" s="319">
        <v>250</v>
      </c>
      <c r="E30" s="319">
        <f t="shared" si="3"/>
        <v>0.24914215373625531</v>
      </c>
    </row>
    <row r="31" spans="1:5" x14ac:dyDescent="0.15">
      <c r="A31" s="317" t="s">
        <v>250</v>
      </c>
      <c r="B31" s="319">
        <v>1016.48</v>
      </c>
      <c r="C31" s="319">
        <f t="shared" si="2"/>
        <v>8.7858593716236655</v>
      </c>
      <c r="D31" s="319">
        <v>7115.36</v>
      </c>
      <c r="E31" s="319">
        <f t="shared" si="3"/>
        <v>7.0909444600352058</v>
      </c>
    </row>
    <row r="32" spans="1:5" x14ac:dyDescent="0.15">
      <c r="A32" s="317" t="s">
        <v>251</v>
      </c>
      <c r="B32" s="319">
        <v>0</v>
      </c>
      <c r="C32" s="319">
        <f t="shared" si="2"/>
        <v>0</v>
      </c>
      <c r="D32" s="319">
        <v>2927.52</v>
      </c>
      <c r="E32" s="319">
        <f t="shared" si="3"/>
        <v>2.9174745516238483</v>
      </c>
    </row>
    <row r="33" spans="1:5" x14ac:dyDescent="0.15">
      <c r="A33" s="317" t="s">
        <v>252</v>
      </c>
      <c r="B33" s="319">
        <v>1216.48</v>
      </c>
      <c r="C33" s="319">
        <f t="shared" si="2"/>
        <v>10.51454254721466</v>
      </c>
      <c r="D33" s="319">
        <v>8515.36</v>
      </c>
      <c r="E33" s="319">
        <f t="shared" si="3"/>
        <v>8.4861405209582372</v>
      </c>
    </row>
    <row r="34" spans="1:5" x14ac:dyDescent="0.15">
      <c r="A34" s="317" t="s">
        <v>253</v>
      </c>
      <c r="B34" s="319">
        <v>1448.82</v>
      </c>
      <c r="C34" s="319">
        <f t="shared" si="2"/>
        <v>12.522753792298715</v>
      </c>
      <c r="D34" s="319">
        <v>10141.74</v>
      </c>
      <c r="E34" s="319">
        <f t="shared" si="3"/>
        <v>10.10693978493252</v>
      </c>
    </row>
    <row r="35" spans="1:5" x14ac:dyDescent="0.15">
      <c r="A35" s="317" t="s">
        <v>254</v>
      </c>
      <c r="B35" s="319">
        <v>281.64</v>
      </c>
      <c r="C35" s="319">
        <f t="shared" si="2"/>
        <v>2.434331647867237</v>
      </c>
      <c r="D35" s="319">
        <v>2256.14</v>
      </c>
      <c r="E35" s="319">
        <f t="shared" si="3"/>
        <v>2.2483983149220599</v>
      </c>
    </row>
    <row r="36" spans="1:5" x14ac:dyDescent="0.15">
      <c r="A36" s="317" t="s">
        <v>38</v>
      </c>
      <c r="B36" s="319">
        <v>30</v>
      </c>
      <c r="C36" s="319">
        <f t="shared" si="2"/>
        <v>0.25930247633864906</v>
      </c>
      <c r="D36" s="319">
        <v>165.88</v>
      </c>
      <c r="E36" s="319">
        <f t="shared" si="3"/>
        <v>0.16531080184708011</v>
      </c>
    </row>
    <row r="37" spans="1:5" x14ac:dyDescent="0.15">
      <c r="A37" s="317" t="s">
        <v>6</v>
      </c>
      <c r="B37" s="319">
        <v>17.5</v>
      </c>
      <c r="C37" s="319">
        <f t="shared" si="2"/>
        <v>0.15125977786421194</v>
      </c>
      <c r="D37" s="319">
        <v>1663.77</v>
      </c>
      <c r="E37" s="319">
        <f t="shared" si="3"/>
        <v>1.6580609644870778</v>
      </c>
    </row>
    <row r="38" spans="1:5" x14ac:dyDescent="0.15">
      <c r="A38" s="317" t="s">
        <v>256</v>
      </c>
      <c r="B38" s="319">
        <v>164</v>
      </c>
      <c r="C38" s="319">
        <f t="shared" si="2"/>
        <v>1.4175202039846146</v>
      </c>
      <c r="D38" s="319">
        <v>264</v>
      </c>
      <c r="E38" s="319">
        <f t="shared" si="3"/>
        <v>0.26309411434548557</v>
      </c>
    </row>
    <row r="39" spans="1:5" x14ac:dyDescent="0.15">
      <c r="A39" s="317" t="s">
        <v>39</v>
      </c>
      <c r="B39" s="319">
        <v>0</v>
      </c>
      <c r="C39" s="319">
        <f t="shared" si="2"/>
        <v>0</v>
      </c>
      <c r="D39" s="319">
        <v>3122.21</v>
      </c>
      <c r="E39" s="319">
        <f t="shared" si="3"/>
        <v>3.1114964952674948</v>
      </c>
    </row>
    <row r="40" spans="1:5" x14ac:dyDescent="0.15">
      <c r="A40" s="317" t="s">
        <v>40</v>
      </c>
      <c r="B40" s="319">
        <v>0</v>
      </c>
      <c r="C40" s="319">
        <f t="shared" si="2"/>
        <v>0</v>
      </c>
      <c r="D40" s="319">
        <v>1757.21</v>
      </c>
      <c r="E40" s="319">
        <f t="shared" si="3"/>
        <v>1.7511803358675408</v>
      </c>
    </row>
    <row r="41" spans="1:5" x14ac:dyDescent="0.15">
      <c r="A41" s="317" t="s">
        <v>173</v>
      </c>
      <c r="B41" s="319">
        <v>595.83000000000004</v>
      </c>
      <c r="C41" s="319">
        <f t="shared" si="2"/>
        <v>5.1500064825619081</v>
      </c>
      <c r="D41" s="319">
        <v>4170.8100000000004</v>
      </c>
      <c r="E41" s="319">
        <f t="shared" si="3"/>
        <v>4.1564983448988446</v>
      </c>
    </row>
    <row r="42" spans="1:5" x14ac:dyDescent="0.15">
      <c r="A42" s="317" t="s">
        <v>257</v>
      </c>
      <c r="B42" s="319">
        <v>0</v>
      </c>
      <c r="C42" s="319">
        <f t="shared" si="2"/>
        <v>0</v>
      </c>
      <c r="D42" s="319">
        <v>627.51</v>
      </c>
      <c r="E42" s="319">
        <f t="shared" si="3"/>
        <v>0.62535677156415026</v>
      </c>
    </row>
    <row r="43" spans="1:5" x14ac:dyDescent="0.15">
      <c r="A43" s="317" t="s">
        <v>258</v>
      </c>
      <c r="B43" s="319">
        <v>15.59</v>
      </c>
      <c r="C43" s="319">
        <f t="shared" si="2"/>
        <v>0.13475085353731794</v>
      </c>
      <c r="D43" s="319">
        <v>246.13</v>
      </c>
      <c r="E43" s="319">
        <f t="shared" si="3"/>
        <v>0.24528543319641805</v>
      </c>
    </row>
    <row r="44" spans="1:5" x14ac:dyDescent="0.15">
      <c r="A44" s="317" t="s">
        <v>259</v>
      </c>
      <c r="B44" s="319">
        <v>0</v>
      </c>
      <c r="C44" s="319">
        <f t="shared" si="2"/>
        <v>0</v>
      </c>
      <c r="D44" s="319">
        <v>1810</v>
      </c>
      <c r="E44" s="319">
        <f t="shared" si="3"/>
        <v>1.8037891930504886</v>
      </c>
    </row>
    <row r="45" spans="1:5" x14ac:dyDescent="0.15">
      <c r="A45" s="317" t="s">
        <v>261</v>
      </c>
      <c r="B45" s="319">
        <v>58.99</v>
      </c>
      <c r="C45" s="319">
        <f t="shared" si="2"/>
        <v>0.50987510264056357</v>
      </c>
      <c r="D45" s="319">
        <v>66262.73</v>
      </c>
      <c r="E45" s="319">
        <f t="shared" si="3"/>
        <v>66.035357058575912</v>
      </c>
    </row>
    <row r="46" spans="1:5" x14ac:dyDescent="0.15">
      <c r="A46" s="317" t="s">
        <v>102</v>
      </c>
      <c r="B46" s="319">
        <v>0</v>
      </c>
      <c r="C46" s="319">
        <f t="shared" si="2"/>
        <v>0</v>
      </c>
      <c r="D46" s="319">
        <v>653.82000000000005</v>
      </c>
      <c r="E46" s="319">
        <f t="shared" si="3"/>
        <v>0.65157649182335375</v>
      </c>
    </row>
    <row r="47" spans="1:5" x14ac:dyDescent="0.15">
      <c r="A47" s="317" t="s">
        <v>44</v>
      </c>
      <c r="B47" s="319">
        <v>0</v>
      </c>
      <c r="C47" s="319">
        <f t="shared" si="2"/>
        <v>0</v>
      </c>
      <c r="D47" s="319">
        <v>220</v>
      </c>
      <c r="E47" s="319">
        <f t="shared" si="3"/>
        <v>0.21924509528790467</v>
      </c>
    </row>
    <row r="48" spans="1:5" x14ac:dyDescent="0.15">
      <c r="A48" s="317" t="s">
        <v>263</v>
      </c>
      <c r="B48" s="319">
        <v>0</v>
      </c>
      <c r="C48" s="319">
        <f t="shared" si="2"/>
        <v>0</v>
      </c>
      <c r="D48" s="319">
        <v>794.04</v>
      </c>
      <c r="E48" s="319">
        <f t="shared" si="3"/>
        <v>0.79131534301094453</v>
      </c>
    </row>
    <row r="49" spans="1:5" x14ac:dyDescent="0.15">
      <c r="A49" s="317" t="s">
        <v>264</v>
      </c>
      <c r="B49" s="319">
        <v>0</v>
      </c>
      <c r="C49" s="319">
        <f t="shared" si="2"/>
        <v>0</v>
      </c>
      <c r="D49" s="319">
        <v>227.63</v>
      </c>
      <c r="E49" s="319">
        <f t="shared" si="3"/>
        <v>0.22684891381993519</v>
      </c>
    </row>
    <row r="50" spans="1:5" x14ac:dyDescent="0.15">
      <c r="A50" s="317" t="s">
        <v>265</v>
      </c>
      <c r="B50" s="319">
        <v>0</v>
      </c>
      <c r="C50" s="319">
        <f t="shared" si="2"/>
        <v>0</v>
      </c>
      <c r="D50" s="319">
        <v>27.16</v>
      </c>
      <c r="E50" s="319">
        <f t="shared" si="3"/>
        <v>2.7066803581906777E-2</v>
      </c>
    </row>
    <row r="51" spans="1:5" x14ac:dyDescent="0.15">
      <c r="A51" s="317" t="s">
        <v>266</v>
      </c>
      <c r="B51" s="319">
        <v>-147.74</v>
      </c>
      <c r="C51" s="319">
        <f t="shared" si="2"/>
        <v>-1.276978261809067</v>
      </c>
      <c r="D51" s="319">
        <v>1173.6099999999999</v>
      </c>
      <c r="E51" s="319">
        <f t="shared" si="3"/>
        <v>1.1695828921856264</v>
      </c>
    </row>
    <row r="52" spans="1:5" x14ac:dyDescent="0.15">
      <c r="A52" s="317" t="s">
        <v>267</v>
      </c>
      <c r="B52" s="319">
        <v>6.6</v>
      </c>
      <c r="C52" s="319">
        <f t="shared" si="2"/>
        <v>5.7046544794502788E-2</v>
      </c>
      <c r="D52" s="319">
        <v>34.1</v>
      </c>
      <c r="E52" s="319">
        <f t="shared" si="3"/>
        <v>3.3982989769625223E-2</v>
      </c>
    </row>
    <row r="53" spans="1:5" x14ac:dyDescent="0.15">
      <c r="A53" s="317" t="s">
        <v>268</v>
      </c>
      <c r="B53" s="319">
        <v>37.630000000000003</v>
      </c>
      <c r="C53" s="319">
        <f t="shared" si="2"/>
        <v>0.32525173948744546</v>
      </c>
      <c r="D53" s="319">
        <v>294.72000000000003</v>
      </c>
      <c r="E53" s="319">
        <f t="shared" si="3"/>
        <v>0.29370870219659667</v>
      </c>
    </row>
    <row r="54" spans="1:5" x14ac:dyDescent="0.15">
      <c r="A54" s="317" t="s">
        <v>269</v>
      </c>
      <c r="B54" s="319">
        <v>0</v>
      </c>
      <c r="C54" s="319">
        <f t="shared" si="2"/>
        <v>0</v>
      </c>
      <c r="D54" s="319">
        <v>132</v>
      </c>
      <c r="E54" s="319">
        <f t="shared" si="3"/>
        <v>0.13154705717274279</v>
      </c>
    </row>
    <row r="55" spans="1:5" x14ac:dyDescent="0.15">
      <c r="A55" s="317" t="s">
        <v>270</v>
      </c>
      <c r="B55" s="319">
        <v>25.86</v>
      </c>
      <c r="C55" s="319">
        <f t="shared" si="2"/>
        <v>0.22351873460391547</v>
      </c>
      <c r="D55" s="319">
        <v>181.71</v>
      </c>
      <c r="E55" s="319">
        <f t="shared" si="3"/>
        <v>0.18108648302165981</v>
      </c>
    </row>
    <row r="56" spans="1:5" x14ac:dyDescent="0.15">
      <c r="A56" s="317" t="s">
        <v>271</v>
      </c>
      <c r="B56" s="319">
        <v>102.79</v>
      </c>
      <c r="C56" s="319">
        <f t="shared" si="2"/>
        <v>0.88845671809499127</v>
      </c>
      <c r="D56" s="319">
        <v>719.53</v>
      </c>
      <c r="E56" s="319">
        <f t="shared" si="3"/>
        <v>0.71706101551139112</v>
      </c>
    </row>
    <row r="57" spans="1:5" x14ac:dyDescent="0.15">
      <c r="A57" s="317" t="s">
        <v>209</v>
      </c>
      <c r="B57" s="319">
        <v>0</v>
      </c>
      <c r="C57" s="319">
        <f t="shared" si="2"/>
        <v>0</v>
      </c>
      <c r="D57" s="319">
        <v>593.33000000000004</v>
      </c>
      <c r="E57" s="319">
        <f t="shared" si="3"/>
        <v>0.5912940563053295</v>
      </c>
    </row>
    <row r="58" spans="1:5" x14ac:dyDescent="0.15">
      <c r="A58" s="317" t="s">
        <v>272</v>
      </c>
      <c r="B58" s="319">
        <v>0</v>
      </c>
      <c r="C58" s="319">
        <f t="shared" si="2"/>
        <v>0</v>
      </c>
      <c r="D58" s="319">
        <v>159.38</v>
      </c>
      <c r="E58" s="319">
        <f t="shared" si="3"/>
        <v>0.15883310584993748</v>
      </c>
    </row>
    <row r="59" spans="1:5" x14ac:dyDescent="0.15">
      <c r="A59" s="317" t="s">
        <v>46</v>
      </c>
      <c r="B59" s="319">
        <v>0</v>
      </c>
      <c r="C59" s="319">
        <f t="shared" si="2"/>
        <v>0</v>
      </c>
      <c r="D59" s="319">
        <v>750</v>
      </c>
      <c r="E59" s="319">
        <f t="shared" si="3"/>
        <v>0.74742646120876599</v>
      </c>
    </row>
    <row r="60" spans="1:5" x14ac:dyDescent="0.15">
      <c r="A60" s="317" t="s">
        <v>4</v>
      </c>
      <c r="B60" s="319">
        <v>0</v>
      </c>
      <c r="C60" s="319">
        <f t="shared" si="2"/>
        <v>0</v>
      </c>
      <c r="D60" s="319">
        <v>160</v>
      </c>
      <c r="E60" s="319">
        <f t="shared" si="3"/>
        <v>0.1594509783912034</v>
      </c>
    </row>
    <row r="61" spans="1:5" x14ac:dyDescent="0.15">
      <c r="A61" s="317" t="s">
        <v>273</v>
      </c>
      <c r="B61" s="319">
        <v>0</v>
      </c>
      <c r="C61" s="319">
        <f t="shared" si="2"/>
        <v>0</v>
      </c>
      <c r="D61" s="319">
        <v>-82</v>
      </c>
      <c r="E61" s="319">
        <f t="shared" si="3"/>
        <v>-8.1718626425491742E-2</v>
      </c>
    </row>
    <row r="62" spans="1:5" x14ac:dyDescent="0.15">
      <c r="A62" s="317" t="s">
        <v>7</v>
      </c>
      <c r="B62" s="319">
        <v>0</v>
      </c>
      <c r="C62" s="319">
        <f t="shared" si="2"/>
        <v>0</v>
      </c>
      <c r="D62" s="319">
        <v>214.46</v>
      </c>
      <c r="E62" s="319">
        <f t="shared" si="3"/>
        <v>0.21372410516110929</v>
      </c>
    </row>
    <row r="63" spans="1:5" x14ac:dyDescent="0.15">
      <c r="A63" s="317" t="s">
        <v>124</v>
      </c>
      <c r="B63" s="319">
        <v>0</v>
      </c>
      <c r="C63" s="319">
        <f t="shared" si="2"/>
        <v>0</v>
      </c>
      <c r="D63" s="319">
        <v>600</v>
      </c>
      <c r="E63" s="319">
        <f t="shared" si="3"/>
        <v>0.59794116896701266</v>
      </c>
    </row>
    <row r="64" spans="1:5" customFormat="1" x14ac:dyDescent="0.15">
      <c r="A64" s="320"/>
      <c r="B64" s="321"/>
      <c r="C64" s="330"/>
      <c r="D64" s="321"/>
      <c r="E64" s="330"/>
    </row>
    <row r="65" spans="1:5" x14ac:dyDescent="0.15">
      <c r="A65" s="317" t="s">
        <v>276</v>
      </c>
      <c r="B65" s="319">
        <f>ROUND(SUBTOTAL(9, B23:B64), 5)</f>
        <v>12593.29</v>
      </c>
      <c r="C65" s="319">
        <f>ROUND(SUBTOTAL(9, C23:C64), 5)</f>
        <v>108.84904</v>
      </c>
      <c r="D65" s="319">
        <f>ROUND(SUBTOTAL(9, D23:D64), 5)</f>
        <v>155477.46</v>
      </c>
      <c r="E65" s="319">
        <f>ROUND(SUBTOTAL(9, E23:E64), 5)</f>
        <v>154.94396</v>
      </c>
    </row>
    <row r="66" spans="1:5" customFormat="1" x14ac:dyDescent="0.15">
      <c r="A66" s="320"/>
      <c r="B66" s="321"/>
      <c r="C66" s="330"/>
      <c r="D66" s="321"/>
      <c r="E66" s="330"/>
    </row>
    <row r="67" spans="1:5" ht="14" thickBot="1" x14ac:dyDescent="0.2">
      <c r="A67" s="317" t="s">
        <v>277</v>
      </c>
      <c r="B67" s="318">
        <f>-(ROUND(-B21+B65, 5))</f>
        <v>-1023.79</v>
      </c>
      <c r="C67" s="319">
        <f>-(ROUND(-C21+C65, 5))</f>
        <v>-8.8490400000000005</v>
      </c>
      <c r="D67" s="318">
        <f>-(ROUND(-D21+D65, 5))</f>
        <v>-55133.14</v>
      </c>
      <c r="E67" s="319">
        <f>-(ROUND(-E21+E65, 5))</f>
        <v>-54.943959999999997</v>
      </c>
    </row>
    <row r="68" spans="1:5" customFormat="1" ht="15" thickTop="1" thickBot="1" x14ac:dyDescent="0.2">
      <c r="A68" s="331"/>
      <c r="B68" s="332"/>
      <c r="C68" s="333"/>
      <c r="D68" s="332"/>
      <c r="E68" s="333"/>
    </row>
  </sheetData>
  <mergeCells count="4">
    <mergeCell ref="A1:I1"/>
    <mergeCell ref="A2:I2"/>
    <mergeCell ref="A3:I3"/>
    <mergeCell ref="A4:I4"/>
  </mergeCells>
  <pageMargins left="0.7" right="0.7" top="0.75" bottom="0.65277777777777779" header="0.3" footer="0.3"/>
  <pageSetup scale="75" orientation="portrait" r:id="rId1"/>
  <headerFooter>
    <oddFooter>&amp;L&amp;10&amp;"Times New Roman"&amp;D at &amp;T&amp;C&amp;10&amp;"Times New Roman"For Management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(1)Receipts</vt:lpstr>
      <vt:lpstr>(2)Budget</vt:lpstr>
      <vt:lpstr>(3)Annual Income Comparison</vt:lpstr>
      <vt:lpstr>(3a)Annual Income chart &amp; graph</vt:lpstr>
      <vt:lpstr>(4)Assets</vt:lpstr>
      <vt:lpstr>(5)Special accounts</vt:lpstr>
      <vt:lpstr>(2)Budget 2011 (2)</vt:lpstr>
      <vt:lpstr>(6)Income-Budget</vt:lpstr>
      <vt:lpstr>(7)Income Stmnt</vt:lpstr>
      <vt:lpstr>'(6)Income-Budget'!Print_Titles</vt:lpstr>
      <vt:lpstr>'(7)Income Stmnt'!Print_Titles</vt:lpstr>
    </vt:vector>
  </TitlesOfParts>
  <Company>NAVAIR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Angeli</dc:creator>
  <cp:lastModifiedBy>Del &amp; Tiece</cp:lastModifiedBy>
  <cp:lastPrinted>2020-08-06T14:49:48Z</cp:lastPrinted>
  <dcterms:created xsi:type="dcterms:W3CDTF">2008-01-27T20:18:09Z</dcterms:created>
  <dcterms:modified xsi:type="dcterms:W3CDTF">2020-08-07T12:54:22Z</dcterms:modified>
</cp:coreProperties>
</file>